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S:\AOA\DHR\DHR - Shared\2020-2022\DHR Web Site (Current)\Documents\Compensation\"/>
    </mc:Choice>
  </mc:AlternateContent>
  <xr:revisionPtr revIDLastSave="0" documentId="8_{B2B10063-0638-4EFC-A6D3-1DDB2D4833C0}" xr6:coauthVersionLast="47" xr6:coauthVersionMax="47" xr10:uidLastSave="{00000000-0000-0000-0000-000000000000}"/>
  <bookViews>
    <workbookView xWindow="-120" yWindow="-120" windowWidth="29040" windowHeight="15840" tabRatio="817" xr2:uid="{00000000-000D-0000-FFFF-FFFF00000000}"/>
  </bookViews>
  <sheets>
    <sheet name="Calculator" sheetId="8" r:id="rId1"/>
    <sheet name="Source" sheetId="3" state="hidden" r:id="rId2"/>
    <sheet name="Health" sheetId="5" state="hidden" r:id="rId3"/>
    <sheet name="Dental" sheetId="7" state="hidden" r:id="rId4"/>
    <sheet name="Life" sheetId="6" state="hidden" r:id="rId5"/>
    <sheet name="EAP" sheetId="11" state="hidden" r:id="rId6"/>
    <sheet name="LTD" sheetId="12" state="hidden" r:id="rId7"/>
    <sheet name="FICA" sheetId="9" state="hidden" r:id="rId8"/>
    <sheet name="Retirement" sheetId="10" state="hidden" r:id="rId9"/>
    <sheet name="Pay Grades &amp; Steps" sheetId="4" state="hidden" r:id="rId10"/>
    <sheet name="CY16 Benefits Costs" sheetId="1" state="hidden" r:id="rId11"/>
    <sheet name="CY17 Benefits Costs" sheetId="15" state="hidden" r:id="rId12"/>
    <sheet name="CY18 Benefits Costs" sheetId="16" state="hidden" r:id="rId13"/>
    <sheet name="CY19 Benefits Costs" sheetId="17" state="hidden" r:id="rId14"/>
    <sheet name="CY20 Benefits Costs" sheetId="18" state="hidden" r:id="rId15"/>
    <sheet name="CY21 Benefits Costs" sheetId="19" state="hidden" r:id="rId16"/>
    <sheet name="CY22 Benefits Costs" sheetId="20" state="hidden" r:id="rId17"/>
    <sheet name="Misc" sheetId="2" state="hidden" r:id="rId18"/>
  </sheets>
  <definedNames>
    <definedName name="HEA">Health!$1:$1048576</definedName>
    <definedName name="HealthInsurance">Health!$A$3:$A$9</definedName>
    <definedName name="MED">Health!$1:$1048576</definedName>
    <definedName name="PGS">'Pay Grades &amp; Steps'!$1:$1048576</definedName>
    <definedName name="TPG">#REF!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8" i="10" l="1"/>
  <c r="I46" i="10" l="1"/>
  <c r="I47" i="10"/>
  <c r="I48" i="10"/>
  <c r="I49" i="10"/>
  <c r="I50" i="10"/>
  <c r="I45" i="10"/>
  <c r="C50" i="10"/>
  <c r="C47" i="10"/>
  <c r="C46" i="10"/>
  <c r="L29" i="10"/>
  <c r="L28" i="10"/>
  <c r="L27" i="10"/>
  <c r="L26" i="10"/>
  <c r="L25" i="10"/>
  <c r="R471" i="4" l="1"/>
  <c r="R472" i="4"/>
  <c r="R473" i="4"/>
  <c r="R474" i="4"/>
  <c r="R475" i="4"/>
  <c r="R476" i="4"/>
  <c r="R477" i="4"/>
  <c r="R478" i="4"/>
  <c r="R479" i="4"/>
  <c r="R480" i="4"/>
  <c r="R481" i="4"/>
  <c r="R482" i="4"/>
  <c r="R483" i="4"/>
  <c r="R484" i="4"/>
  <c r="R485" i="4"/>
  <c r="R486" i="4"/>
  <c r="R487" i="4"/>
  <c r="R488" i="4"/>
  <c r="R489" i="4"/>
  <c r="R490" i="4"/>
  <c r="R491" i="4"/>
  <c r="R492" i="4"/>
  <c r="R493" i="4"/>
  <c r="R494" i="4"/>
  <c r="R495" i="4"/>
  <c r="R496" i="4"/>
  <c r="R497" i="4"/>
  <c r="R498" i="4"/>
  <c r="R499" i="4"/>
  <c r="R500" i="4"/>
  <c r="R501" i="4"/>
  <c r="R502" i="4"/>
  <c r="R503" i="4"/>
  <c r="R504" i="4"/>
  <c r="R505" i="4"/>
  <c r="R506" i="4"/>
  <c r="R507" i="4"/>
  <c r="R508" i="4"/>
  <c r="R509" i="4"/>
  <c r="R510" i="4"/>
  <c r="R511" i="4"/>
  <c r="R512" i="4"/>
  <c r="R513" i="4"/>
  <c r="R514" i="4"/>
  <c r="R515" i="4"/>
  <c r="R516" i="4"/>
  <c r="R517" i="4"/>
  <c r="R518" i="4"/>
  <c r="R519" i="4"/>
  <c r="R520" i="4"/>
  <c r="R521" i="4"/>
  <c r="R522" i="4"/>
  <c r="R523" i="4"/>
  <c r="R524" i="4"/>
  <c r="R525" i="4"/>
  <c r="R526" i="4"/>
  <c r="R527" i="4"/>
  <c r="R528" i="4"/>
  <c r="R529" i="4"/>
  <c r="R530" i="4"/>
  <c r="R531" i="4"/>
  <c r="R532" i="4"/>
  <c r="R533" i="4"/>
  <c r="R534" i="4"/>
  <c r="R535" i="4"/>
  <c r="R536" i="4"/>
  <c r="R537" i="4"/>
  <c r="R538" i="4"/>
  <c r="R539" i="4"/>
  <c r="R540" i="4"/>
  <c r="R541" i="4"/>
  <c r="R542" i="4"/>
  <c r="R543" i="4"/>
  <c r="R544" i="4"/>
  <c r="R545" i="4"/>
  <c r="R546" i="4"/>
  <c r="R547" i="4"/>
  <c r="R548" i="4"/>
  <c r="R549" i="4"/>
  <c r="R550" i="4"/>
  <c r="R551" i="4"/>
  <c r="R552" i="4"/>
  <c r="R553" i="4"/>
  <c r="R554" i="4"/>
  <c r="R555" i="4"/>
  <c r="R556" i="4"/>
  <c r="R557" i="4"/>
  <c r="R558" i="4"/>
  <c r="R559" i="4"/>
  <c r="R560" i="4"/>
  <c r="R561" i="4"/>
  <c r="R562" i="4"/>
  <c r="R563" i="4"/>
  <c r="R564" i="4"/>
  <c r="R565" i="4"/>
  <c r="R566" i="4"/>
  <c r="R567" i="4"/>
  <c r="R568" i="4"/>
  <c r="R569" i="4"/>
  <c r="R570" i="4"/>
  <c r="R571" i="4"/>
  <c r="R572" i="4"/>
  <c r="R573" i="4"/>
  <c r="R574" i="4"/>
  <c r="R575" i="4"/>
  <c r="R576" i="4"/>
  <c r="R577" i="4"/>
  <c r="R578" i="4"/>
  <c r="R579" i="4"/>
  <c r="R580" i="4"/>
  <c r="R581" i="4"/>
  <c r="R582" i="4"/>
  <c r="R583" i="4"/>
  <c r="R584" i="4"/>
  <c r="R585" i="4"/>
  <c r="R586" i="4"/>
  <c r="R587" i="4"/>
  <c r="R588" i="4"/>
  <c r="R589" i="4"/>
  <c r="R590" i="4"/>
  <c r="R591" i="4"/>
  <c r="R592" i="4"/>
  <c r="R593" i="4"/>
  <c r="R594" i="4"/>
  <c r="R595" i="4"/>
  <c r="R596" i="4"/>
  <c r="R597" i="4"/>
  <c r="R598" i="4"/>
  <c r="R599" i="4"/>
  <c r="R600" i="4"/>
  <c r="R601" i="4"/>
  <c r="R602" i="4"/>
  <c r="R603" i="4"/>
  <c r="R604" i="4"/>
  <c r="R605" i="4"/>
  <c r="R606" i="4"/>
  <c r="R607" i="4"/>
  <c r="R608" i="4"/>
  <c r="R609" i="4"/>
  <c r="R610" i="4"/>
  <c r="R611" i="4"/>
  <c r="R612" i="4"/>
  <c r="R613" i="4"/>
  <c r="R614" i="4"/>
  <c r="R615" i="4"/>
  <c r="R616" i="4"/>
  <c r="R617" i="4"/>
  <c r="R618" i="4"/>
  <c r="R619" i="4"/>
  <c r="R620" i="4"/>
  <c r="R621" i="4"/>
  <c r="R622" i="4"/>
  <c r="R623" i="4"/>
  <c r="R624" i="4"/>
  <c r="R625" i="4"/>
  <c r="R626" i="4"/>
  <c r="R627" i="4"/>
  <c r="R628" i="4"/>
  <c r="R629" i="4"/>
  <c r="R630" i="4"/>
  <c r="R631" i="4"/>
  <c r="R632" i="4"/>
  <c r="R633" i="4"/>
  <c r="R634" i="4"/>
  <c r="R635" i="4"/>
  <c r="R636" i="4"/>
  <c r="R637" i="4"/>
  <c r="R638" i="4"/>
  <c r="R639" i="4"/>
  <c r="R640" i="4"/>
  <c r="R641" i="4"/>
  <c r="R642" i="4"/>
  <c r="R643" i="4"/>
  <c r="R644" i="4"/>
  <c r="R645" i="4"/>
  <c r="R646" i="4"/>
  <c r="R647" i="4"/>
  <c r="R648" i="4"/>
  <c r="R649" i="4"/>
  <c r="R650" i="4"/>
  <c r="R651" i="4"/>
  <c r="R652" i="4"/>
  <c r="R653" i="4"/>
  <c r="R654" i="4"/>
  <c r="R655" i="4"/>
  <c r="R656" i="4"/>
  <c r="R657" i="4"/>
  <c r="R658" i="4"/>
  <c r="R659" i="4"/>
  <c r="R660" i="4"/>
  <c r="R661" i="4"/>
  <c r="R662" i="4"/>
  <c r="R663" i="4"/>
  <c r="R664" i="4"/>
  <c r="R665" i="4"/>
  <c r="R666" i="4"/>
  <c r="R667" i="4"/>
  <c r="R668" i="4"/>
  <c r="R669" i="4"/>
  <c r="R670" i="4"/>
  <c r="R671" i="4"/>
  <c r="R672" i="4"/>
  <c r="R673" i="4"/>
  <c r="R674" i="4"/>
  <c r="R675" i="4"/>
  <c r="R676" i="4"/>
  <c r="R677" i="4"/>
  <c r="R678" i="4"/>
  <c r="R679" i="4"/>
  <c r="R680" i="4"/>
  <c r="R681" i="4"/>
  <c r="R682" i="4"/>
  <c r="R683" i="4"/>
  <c r="R684" i="4"/>
  <c r="R685" i="4"/>
  <c r="R686" i="4"/>
  <c r="R687" i="4"/>
  <c r="R688" i="4"/>
  <c r="R689" i="4"/>
  <c r="R690" i="4"/>
  <c r="R691" i="4"/>
  <c r="R692" i="4"/>
  <c r="R693" i="4"/>
  <c r="R694" i="4"/>
  <c r="R695" i="4"/>
  <c r="R696" i="4"/>
  <c r="R697" i="4"/>
  <c r="R698" i="4"/>
  <c r="R699" i="4"/>
  <c r="R700" i="4"/>
  <c r="R701" i="4"/>
  <c r="R702" i="4"/>
  <c r="R703" i="4"/>
  <c r="R704" i="4"/>
  <c r="R705" i="4"/>
  <c r="R706" i="4"/>
  <c r="R707" i="4"/>
  <c r="R708" i="4"/>
  <c r="R709" i="4"/>
  <c r="R710" i="4"/>
  <c r="R711" i="4"/>
  <c r="R712" i="4"/>
  <c r="R713" i="4"/>
  <c r="R714" i="4"/>
  <c r="R715" i="4"/>
  <c r="R716" i="4"/>
  <c r="R717" i="4"/>
  <c r="R718" i="4"/>
  <c r="R719" i="4"/>
  <c r="R720" i="4"/>
  <c r="R721" i="4"/>
  <c r="R722" i="4"/>
  <c r="R723" i="4"/>
  <c r="R724" i="4"/>
  <c r="R725" i="4"/>
  <c r="R726" i="4"/>
  <c r="R727" i="4"/>
  <c r="R728" i="4"/>
  <c r="R729" i="4"/>
  <c r="R730" i="4"/>
  <c r="R731" i="4"/>
  <c r="R732" i="4"/>
  <c r="R733" i="4"/>
  <c r="R734" i="4"/>
  <c r="R735" i="4"/>
  <c r="R736" i="4"/>
  <c r="R737" i="4"/>
  <c r="R738" i="4"/>
  <c r="R739" i="4"/>
  <c r="R740" i="4"/>
  <c r="R741" i="4"/>
  <c r="R742" i="4"/>
  <c r="R743" i="4"/>
  <c r="R744" i="4"/>
  <c r="R745" i="4"/>
  <c r="R746" i="4"/>
  <c r="R747" i="4"/>
  <c r="R748" i="4"/>
  <c r="R749" i="4"/>
  <c r="R750" i="4"/>
  <c r="R751" i="4"/>
  <c r="R752" i="4"/>
  <c r="R753" i="4"/>
  <c r="R754" i="4"/>
  <c r="R755" i="4"/>
  <c r="R756" i="4"/>
  <c r="R757" i="4"/>
  <c r="R758" i="4"/>
  <c r="R759" i="4"/>
  <c r="R760" i="4"/>
  <c r="R761" i="4"/>
  <c r="R762" i="4"/>
  <c r="R763" i="4"/>
  <c r="R764" i="4"/>
  <c r="R765" i="4"/>
  <c r="R766" i="4"/>
  <c r="R767" i="4"/>
  <c r="R768" i="4"/>
  <c r="R769" i="4"/>
  <c r="R770" i="4"/>
  <c r="R771" i="4"/>
  <c r="R772" i="4"/>
  <c r="R773" i="4"/>
  <c r="R774" i="4"/>
  <c r="R775" i="4"/>
  <c r="R776" i="4"/>
  <c r="R777" i="4"/>
  <c r="R778" i="4"/>
  <c r="R779" i="4"/>
  <c r="R780" i="4"/>
  <c r="R781" i="4"/>
  <c r="R782" i="4"/>
  <c r="R783" i="4"/>
  <c r="R784" i="4"/>
  <c r="R785" i="4"/>
  <c r="R786" i="4"/>
  <c r="R787" i="4"/>
  <c r="R788" i="4"/>
  <c r="R789" i="4"/>
  <c r="R790" i="4"/>
  <c r="R791" i="4"/>
  <c r="R792" i="4"/>
  <c r="R793" i="4"/>
  <c r="R794" i="4"/>
  <c r="R795" i="4"/>
  <c r="R796" i="4"/>
  <c r="R797" i="4"/>
  <c r="R798" i="4"/>
  <c r="R799" i="4"/>
  <c r="R800" i="4"/>
  <c r="R801" i="4"/>
  <c r="R802" i="4"/>
  <c r="R803" i="4"/>
  <c r="R804" i="4"/>
  <c r="R805" i="4"/>
  <c r="R806" i="4"/>
  <c r="R807" i="4"/>
  <c r="R808" i="4"/>
  <c r="R809" i="4"/>
  <c r="R810" i="4"/>
  <c r="R811" i="4"/>
  <c r="R812" i="4"/>
  <c r="R813" i="4"/>
  <c r="R814" i="4"/>
  <c r="R815" i="4"/>
  <c r="R816" i="4"/>
  <c r="R817" i="4"/>
  <c r="R818" i="4"/>
  <c r="R819" i="4"/>
  <c r="R820" i="4"/>
  <c r="R821" i="4"/>
  <c r="R822" i="4"/>
  <c r="R823" i="4"/>
  <c r="R824" i="4"/>
  <c r="R825" i="4"/>
  <c r="R826" i="4"/>
  <c r="R827" i="4"/>
  <c r="R828" i="4"/>
  <c r="R829" i="4"/>
  <c r="R830" i="4"/>
  <c r="R831" i="4"/>
  <c r="R832" i="4"/>
  <c r="R833" i="4"/>
  <c r="R834" i="4"/>
  <c r="R835" i="4"/>
  <c r="R836" i="4"/>
  <c r="R837" i="4"/>
  <c r="R838" i="4"/>
  <c r="R839" i="4"/>
  <c r="R840" i="4"/>
  <c r="R841" i="4"/>
  <c r="R842" i="4"/>
  <c r="R843" i="4"/>
  <c r="R844" i="4"/>
  <c r="R845" i="4"/>
  <c r="R846" i="4"/>
  <c r="R847" i="4"/>
  <c r="R848" i="4"/>
  <c r="R849" i="4"/>
  <c r="R850" i="4"/>
  <c r="R851" i="4"/>
  <c r="R852" i="4"/>
  <c r="R853" i="4"/>
  <c r="R854" i="4"/>
  <c r="R855" i="4"/>
  <c r="R856" i="4"/>
  <c r="R857" i="4"/>
  <c r="R858" i="4"/>
  <c r="R859" i="4"/>
  <c r="R860" i="4"/>
  <c r="R861" i="4"/>
  <c r="R862" i="4"/>
  <c r="R863" i="4"/>
  <c r="R864" i="4"/>
  <c r="R865" i="4"/>
  <c r="R866" i="4"/>
  <c r="R867" i="4"/>
  <c r="R868" i="4"/>
  <c r="R869" i="4"/>
  <c r="R870" i="4"/>
  <c r="R871" i="4"/>
  <c r="R872" i="4"/>
  <c r="R873" i="4"/>
  <c r="R874" i="4"/>
  <c r="R875" i="4"/>
  <c r="R876" i="4"/>
  <c r="R877" i="4"/>
  <c r="R878" i="4"/>
  <c r="R879" i="4"/>
  <c r="R880" i="4"/>
  <c r="R881" i="4"/>
  <c r="R882" i="4"/>
  <c r="R883" i="4"/>
  <c r="R884" i="4"/>
  <c r="R885" i="4"/>
  <c r="R886" i="4"/>
  <c r="R887" i="4"/>
  <c r="R888" i="4"/>
  <c r="R889" i="4"/>
  <c r="R892" i="4"/>
  <c r="R893" i="4"/>
  <c r="R894" i="4"/>
  <c r="R895" i="4"/>
  <c r="R896" i="4"/>
  <c r="R897" i="4"/>
  <c r="R898" i="4"/>
  <c r="R899" i="4"/>
  <c r="R900" i="4"/>
  <c r="R901" i="4"/>
  <c r="R902" i="4"/>
  <c r="R903" i="4"/>
  <c r="R904" i="4"/>
  <c r="R905" i="4"/>
  <c r="R906" i="4"/>
  <c r="R907" i="4"/>
  <c r="R908" i="4"/>
  <c r="R909" i="4"/>
  <c r="R910" i="4"/>
  <c r="R911" i="4"/>
  <c r="R912" i="4"/>
  <c r="R913" i="4"/>
  <c r="R914" i="4"/>
  <c r="R915" i="4"/>
  <c r="R916" i="4"/>
  <c r="R917" i="4"/>
  <c r="R918" i="4"/>
  <c r="R919" i="4"/>
  <c r="R920" i="4"/>
  <c r="R921" i="4"/>
  <c r="R922" i="4"/>
  <c r="R923" i="4"/>
  <c r="R924" i="4"/>
  <c r="R925" i="4"/>
  <c r="R926" i="4"/>
  <c r="R927" i="4"/>
  <c r="R928" i="4"/>
  <c r="R929" i="4"/>
  <c r="R930" i="4"/>
  <c r="R931" i="4"/>
  <c r="R932" i="4"/>
  <c r="R933" i="4"/>
  <c r="R934" i="4"/>
  <c r="R935" i="4"/>
  <c r="R936" i="4"/>
  <c r="R937" i="4"/>
  <c r="R938" i="4"/>
  <c r="R939" i="4"/>
  <c r="R940" i="4"/>
  <c r="R941" i="4"/>
  <c r="R942" i="4"/>
  <c r="R943" i="4"/>
  <c r="R944" i="4"/>
  <c r="R945" i="4"/>
  <c r="R946" i="4"/>
  <c r="R947" i="4"/>
  <c r="R948" i="4"/>
  <c r="R949" i="4"/>
  <c r="R950" i="4"/>
  <c r="R951" i="4"/>
  <c r="R952" i="4"/>
  <c r="R953" i="4"/>
  <c r="R954" i="4"/>
  <c r="R955" i="4"/>
  <c r="R956" i="4"/>
  <c r="R957" i="4"/>
  <c r="R958" i="4"/>
  <c r="R959" i="4"/>
  <c r="R960" i="4"/>
  <c r="R961" i="4"/>
  <c r="R962" i="4"/>
  <c r="R963" i="4"/>
  <c r="R964" i="4"/>
  <c r="R965" i="4"/>
  <c r="R966" i="4"/>
  <c r="R967" i="4"/>
  <c r="R968" i="4"/>
  <c r="R969" i="4"/>
  <c r="R970" i="4"/>
  <c r="R971" i="4"/>
  <c r="R972" i="4"/>
  <c r="R973" i="4"/>
  <c r="R974" i="4"/>
  <c r="R975" i="4"/>
  <c r="R976" i="4"/>
  <c r="R977" i="4"/>
  <c r="R978" i="4"/>
  <c r="R979" i="4"/>
  <c r="R980" i="4"/>
  <c r="R981" i="4"/>
  <c r="R982" i="4"/>
  <c r="R983" i="4"/>
  <c r="R984" i="4"/>
  <c r="R985" i="4"/>
  <c r="R986" i="4"/>
  <c r="R987" i="4"/>
  <c r="R988" i="4"/>
  <c r="R989" i="4"/>
  <c r="R990" i="4"/>
  <c r="R991" i="4"/>
  <c r="R992" i="4"/>
  <c r="R993" i="4"/>
  <c r="R994" i="4"/>
  <c r="R995" i="4"/>
  <c r="R996" i="4"/>
  <c r="R997" i="4"/>
  <c r="R998" i="4"/>
  <c r="R999" i="4"/>
  <c r="R1000" i="4"/>
  <c r="R1001" i="4"/>
  <c r="R1002" i="4"/>
  <c r="R1003" i="4"/>
  <c r="R1004" i="4"/>
  <c r="R1005" i="4"/>
  <c r="R1006" i="4"/>
  <c r="R1007" i="4"/>
  <c r="R1008" i="4"/>
  <c r="R1009" i="4"/>
  <c r="R1010" i="4"/>
  <c r="R1011" i="4"/>
  <c r="R1012" i="4"/>
  <c r="R1013" i="4"/>
  <c r="R1014" i="4"/>
  <c r="R1015" i="4"/>
  <c r="R1016" i="4"/>
  <c r="R1017" i="4"/>
  <c r="R1018" i="4"/>
  <c r="R1019" i="4"/>
  <c r="R1020" i="4"/>
  <c r="R1021" i="4"/>
  <c r="R1022" i="4"/>
  <c r="R1023" i="4"/>
  <c r="R1024" i="4"/>
  <c r="R1025" i="4"/>
  <c r="R1026" i="4"/>
  <c r="R1027" i="4"/>
  <c r="R1028" i="4"/>
  <c r="R1029" i="4"/>
  <c r="R1030" i="4"/>
  <c r="R1031" i="4"/>
  <c r="R1032" i="4"/>
  <c r="R1033" i="4"/>
  <c r="R1034" i="4"/>
  <c r="R1035" i="4"/>
  <c r="R1036" i="4"/>
  <c r="R1037" i="4"/>
  <c r="R1038" i="4"/>
  <c r="R1039" i="4"/>
  <c r="R1040" i="4"/>
  <c r="R1041" i="4"/>
  <c r="R1042" i="4"/>
  <c r="R1043" i="4"/>
  <c r="R1044" i="4"/>
  <c r="R1045" i="4"/>
  <c r="R1046" i="4"/>
  <c r="R1047" i="4"/>
  <c r="R1048" i="4"/>
  <c r="R1049" i="4"/>
  <c r="R1050" i="4"/>
  <c r="R1051" i="4"/>
  <c r="R1052" i="4"/>
  <c r="R1053" i="4"/>
  <c r="R1054" i="4"/>
  <c r="R1055" i="4"/>
  <c r="R1056" i="4"/>
  <c r="R1057" i="4"/>
  <c r="R1058" i="4"/>
  <c r="R1059" i="4"/>
  <c r="R1060" i="4"/>
  <c r="R1061" i="4"/>
  <c r="R1062" i="4"/>
  <c r="R1063" i="4"/>
  <c r="R1064" i="4"/>
  <c r="R1065" i="4"/>
  <c r="R1066" i="4"/>
  <c r="R1067" i="4"/>
  <c r="R1068" i="4"/>
  <c r="R1069" i="4"/>
  <c r="R1070" i="4"/>
  <c r="R1071" i="4"/>
  <c r="R1072" i="4"/>
  <c r="R1073" i="4"/>
  <c r="R1074" i="4"/>
  <c r="R1075" i="4"/>
  <c r="R1076" i="4"/>
  <c r="R1077" i="4"/>
  <c r="R1078" i="4"/>
  <c r="R1079" i="4"/>
  <c r="R1080" i="4"/>
  <c r="R1081" i="4"/>
  <c r="R1082" i="4"/>
  <c r="R1083" i="4"/>
  <c r="R1084" i="4"/>
  <c r="R1085" i="4"/>
  <c r="R1086" i="4"/>
  <c r="R1087" i="4"/>
  <c r="R1088" i="4"/>
  <c r="R1089" i="4"/>
  <c r="R1090" i="4"/>
  <c r="R1091" i="4"/>
  <c r="R1092" i="4"/>
  <c r="R1093" i="4"/>
  <c r="R1094" i="4"/>
  <c r="R1095" i="4"/>
  <c r="R1096" i="4"/>
  <c r="R1097" i="4"/>
  <c r="R1098" i="4"/>
  <c r="R1099" i="4"/>
  <c r="R1100" i="4"/>
  <c r="R1101" i="4"/>
  <c r="R1102" i="4"/>
  <c r="R1103" i="4"/>
  <c r="R1104" i="4"/>
  <c r="R1105" i="4"/>
  <c r="R1106" i="4"/>
  <c r="R1107" i="4"/>
  <c r="R1108" i="4"/>
  <c r="R1109" i="4"/>
  <c r="R1110" i="4"/>
  <c r="R1111" i="4"/>
  <c r="R1112" i="4"/>
  <c r="R1113" i="4"/>
  <c r="R1114" i="4"/>
  <c r="R1115" i="4"/>
  <c r="R1116" i="4"/>
  <c r="R1117" i="4"/>
  <c r="R1118" i="4"/>
  <c r="R1119" i="4"/>
  <c r="R1120" i="4"/>
  <c r="R1121" i="4"/>
  <c r="R1122" i="4"/>
  <c r="R1123" i="4"/>
  <c r="R1124" i="4"/>
  <c r="R1125" i="4"/>
  <c r="R1126" i="4"/>
  <c r="R1127" i="4"/>
  <c r="R1128" i="4"/>
  <c r="R1129" i="4"/>
  <c r="R1130" i="4"/>
  <c r="R1131" i="4"/>
  <c r="R1132" i="4"/>
  <c r="R1133" i="4"/>
  <c r="R1134" i="4"/>
  <c r="R1135" i="4"/>
  <c r="R1136" i="4"/>
  <c r="R1137" i="4"/>
  <c r="R1138" i="4"/>
  <c r="R1139" i="4"/>
  <c r="R1140" i="4"/>
  <c r="R1141" i="4"/>
  <c r="R1142" i="4"/>
  <c r="R1143" i="4"/>
  <c r="R1144" i="4"/>
  <c r="R1145" i="4"/>
  <c r="R1146" i="4"/>
  <c r="R1147" i="4"/>
  <c r="R1148" i="4"/>
  <c r="R1149" i="4"/>
  <c r="R1150" i="4"/>
  <c r="R1151" i="4"/>
  <c r="R1152" i="4"/>
  <c r="R1153" i="4"/>
  <c r="R1154" i="4"/>
  <c r="R1155" i="4"/>
  <c r="R1156" i="4"/>
  <c r="R1157" i="4"/>
  <c r="R1158" i="4"/>
  <c r="R1159" i="4"/>
  <c r="R1160" i="4"/>
  <c r="R1161" i="4"/>
  <c r="R1162" i="4"/>
  <c r="R1163" i="4"/>
  <c r="R1164" i="4"/>
  <c r="R1165" i="4"/>
  <c r="R1166" i="4"/>
  <c r="R1167" i="4"/>
  <c r="R1168" i="4"/>
  <c r="R1169" i="4"/>
  <c r="R1170" i="4"/>
  <c r="R1171" i="4"/>
  <c r="R1172" i="4"/>
  <c r="R1173" i="4"/>
  <c r="R1174" i="4"/>
  <c r="R1175" i="4"/>
  <c r="R1176" i="4"/>
  <c r="R1177" i="4"/>
  <c r="R1178" i="4"/>
  <c r="R1179" i="4"/>
  <c r="R1180" i="4"/>
  <c r="R1181" i="4"/>
  <c r="R1182" i="4"/>
  <c r="R1183" i="4"/>
  <c r="R1184" i="4"/>
  <c r="R1185" i="4"/>
  <c r="R1186" i="4"/>
  <c r="R1187" i="4"/>
  <c r="R1188" i="4"/>
  <c r="R1189" i="4"/>
  <c r="R1190" i="4"/>
  <c r="R1191" i="4"/>
  <c r="R1192" i="4"/>
  <c r="R1193" i="4"/>
  <c r="R1194" i="4"/>
  <c r="R1195" i="4"/>
  <c r="R1196" i="4"/>
  <c r="R1197" i="4"/>
  <c r="R1198" i="4"/>
  <c r="R1199" i="4"/>
  <c r="R1200" i="4"/>
  <c r="R1201" i="4"/>
  <c r="R1202" i="4"/>
  <c r="R1203" i="4"/>
  <c r="R1204" i="4"/>
  <c r="R1205" i="4"/>
  <c r="R1206" i="4"/>
  <c r="R1207" i="4"/>
  <c r="R1208" i="4"/>
  <c r="R1209" i="4"/>
  <c r="R1210" i="4"/>
  <c r="R1211" i="4"/>
  <c r="R1212" i="4"/>
  <c r="R1213" i="4"/>
  <c r="R1214" i="4"/>
  <c r="R1215" i="4"/>
  <c r="R1216" i="4"/>
  <c r="R1217" i="4"/>
  <c r="R1218" i="4"/>
  <c r="R1219" i="4"/>
  <c r="R1220" i="4"/>
  <c r="R1221" i="4"/>
  <c r="R1222" i="4"/>
  <c r="R1223" i="4"/>
  <c r="R1224" i="4"/>
  <c r="R1225" i="4"/>
  <c r="R1226" i="4"/>
  <c r="R1227" i="4"/>
  <c r="R1228" i="4"/>
  <c r="R1229" i="4"/>
  <c r="R1230" i="4"/>
  <c r="R1231" i="4"/>
  <c r="R1232" i="4"/>
  <c r="R1233" i="4"/>
  <c r="R1234" i="4"/>
  <c r="R1235" i="4"/>
  <c r="R1236" i="4"/>
  <c r="R1237" i="4"/>
  <c r="R1238" i="4"/>
  <c r="R1239" i="4"/>
  <c r="R1240" i="4"/>
  <c r="R1241" i="4"/>
  <c r="R1242" i="4"/>
  <c r="R1243" i="4"/>
  <c r="R1244" i="4"/>
  <c r="R1245" i="4"/>
  <c r="R1246" i="4"/>
  <c r="R1247" i="4"/>
  <c r="R1248" i="4"/>
  <c r="R1249" i="4"/>
  <c r="R1250" i="4"/>
  <c r="R1251" i="4"/>
  <c r="R1252" i="4"/>
  <c r="R1253" i="4"/>
  <c r="R1254" i="4"/>
  <c r="R1255" i="4"/>
  <c r="R1256" i="4"/>
  <c r="R1257" i="4"/>
  <c r="R1258" i="4"/>
  <c r="R1259" i="4"/>
  <c r="R1260" i="4"/>
  <c r="R1261" i="4"/>
  <c r="R1262" i="4"/>
  <c r="R1263" i="4"/>
  <c r="R1264" i="4"/>
  <c r="R1265" i="4"/>
  <c r="R1266" i="4"/>
  <c r="R1267" i="4"/>
  <c r="R1268" i="4"/>
  <c r="R1269" i="4"/>
  <c r="R1270" i="4"/>
  <c r="R1271" i="4"/>
  <c r="R1272" i="4"/>
  <c r="R1273" i="4"/>
  <c r="R1274" i="4"/>
  <c r="R1275" i="4"/>
  <c r="R1276" i="4"/>
  <c r="R1277" i="4"/>
  <c r="R1278" i="4"/>
  <c r="R1279" i="4"/>
  <c r="R1280" i="4"/>
  <c r="R1281" i="4"/>
  <c r="R1282" i="4"/>
  <c r="R1283" i="4"/>
  <c r="R1284" i="4"/>
  <c r="R1285" i="4"/>
  <c r="R1286" i="4"/>
  <c r="R1287" i="4"/>
  <c r="R1288" i="4"/>
  <c r="R1289" i="4"/>
  <c r="R1290" i="4"/>
  <c r="R1291" i="4"/>
  <c r="R1292" i="4"/>
  <c r="R1293" i="4"/>
  <c r="R1294" i="4"/>
  <c r="R1295" i="4"/>
  <c r="R1296" i="4"/>
  <c r="R1297" i="4"/>
  <c r="R1298" i="4"/>
  <c r="R1299" i="4"/>
  <c r="R1300" i="4"/>
  <c r="R1301" i="4"/>
  <c r="R1302" i="4"/>
  <c r="R1303" i="4"/>
  <c r="R1304" i="4"/>
  <c r="R1305" i="4"/>
  <c r="R1306" i="4"/>
  <c r="R1307" i="4"/>
  <c r="R1308" i="4"/>
  <c r="R1309" i="4"/>
  <c r="R1310" i="4"/>
  <c r="R1311" i="4"/>
  <c r="R470" i="4"/>
  <c r="R3" i="4"/>
  <c r="R4" i="4"/>
  <c r="R5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7" i="4"/>
  <c r="R58" i="4"/>
  <c r="R59" i="4"/>
  <c r="R60" i="4"/>
  <c r="R61" i="4"/>
  <c r="R62" i="4"/>
  <c r="R63" i="4"/>
  <c r="R64" i="4"/>
  <c r="R65" i="4"/>
  <c r="R66" i="4"/>
  <c r="R67" i="4"/>
  <c r="R68" i="4"/>
  <c r="R69" i="4"/>
  <c r="R70" i="4"/>
  <c r="R71" i="4"/>
  <c r="R72" i="4"/>
  <c r="R73" i="4"/>
  <c r="R74" i="4"/>
  <c r="R75" i="4"/>
  <c r="R76" i="4"/>
  <c r="R77" i="4"/>
  <c r="R78" i="4"/>
  <c r="R79" i="4"/>
  <c r="R80" i="4"/>
  <c r="R81" i="4"/>
  <c r="R82" i="4"/>
  <c r="R83" i="4"/>
  <c r="R84" i="4"/>
  <c r="R85" i="4"/>
  <c r="R86" i="4"/>
  <c r="R87" i="4"/>
  <c r="R88" i="4"/>
  <c r="R89" i="4"/>
  <c r="R90" i="4"/>
  <c r="R91" i="4"/>
  <c r="R92" i="4"/>
  <c r="R93" i="4"/>
  <c r="R94" i="4"/>
  <c r="R95" i="4"/>
  <c r="R96" i="4"/>
  <c r="R97" i="4"/>
  <c r="R98" i="4"/>
  <c r="R99" i="4"/>
  <c r="R100" i="4"/>
  <c r="R101" i="4"/>
  <c r="R102" i="4"/>
  <c r="R103" i="4"/>
  <c r="R104" i="4"/>
  <c r="R105" i="4"/>
  <c r="R106" i="4"/>
  <c r="R107" i="4"/>
  <c r="R108" i="4"/>
  <c r="R109" i="4"/>
  <c r="R110" i="4"/>
  <c r="R111" i="4"/>
  <c r="R112" i="4"/>
  <c r="R113" i="4"/>
  <c r="R114" i="4"/>
  <c r="R115" i="4"/>
  <c r="R116" i="4"/>
  <c r="R117" i="4"/>
  <c r="R118" i="4"/>
  <c r="R119" i="4"/>
  <c r="R120" i="4"/>
  <c r="R121" i="4"/>
  <c r="R122" i="4"/>
  <c r="R123" i="4"/>
  <c r="R124" i="4"/>
  <c r="R125" i="4"/>
  <c r="R126" i="4"/>
  <c r="R127" i="4"/>
  <c r="R128" i="4"/>
  <c r="R129" i="4"/>
  <c r="R130" i="4"/>
  <c r="R131" i="4"/>
  <c r="R132" i="4"/>
  <c r="R133" i="4"/>
  <c r="R134" i="4"/>
  <c r="R135" i="4"/>
  <c r="R136" i="4"/>
  <c r="R137" i="4"/>
  <c r="R138" i="4"/>
  <c r="R139" i="4"/>
  <c r="R140" i="4"/>
  <c r="R141" i="4"/>
  <c r="R142" i="4"/>
  <c r="R143" i="4"/>
  <c r="R144" i="4"/>
  <c r="R145" i="4"/>
  <c r="R146" i="4"/>
  <c r="R147" i="4"/>
  <c r="R148" i="4"/>
  <c r="R149" i="4"/>
  <c r="R150" i="4"/>
  <c r="R151" i="4"/>
  <c r="R152" i="4"/>
  <c r="R153" i="4"/>
  <c r="R154" i="4"/>
  <c r="R155" i="4"/>
  <c r="R156" i="4"/>
  <c r="R157" i="4"/>
  <c r="R158" i="4"/>
  <c r="R159" i="4"/>
  <c r="R160" i="4"/>
  <c r="R161" i="4"/>
  <c r="R162" i="4"/>
  <c r="R163" i="4"/>
  <c r="R164" i="4"/>
  <c r="R165" i="4"/>
  <c r="R166" i="4"/>
  <c r="R167" i="4"/>
  <c r="R168" i="4"/>
  <c r="R169" i="4"/>
  <c r="R170" i="4"/>
  <c r="R171" i="4"/>
  <c r="R172" i="4"/>
  <c r="R173" i="4"/>
  <c r="R174" i="4"/>
  <c r="R175" i="4"/>
  <c r="R176" i="4"/>
  <c r="R177" i="4"/>
  <c r="R178" i="4"/>
  <c r="R179" i="4"/>
  <c r="R180" i="4"/>
  <c r="R181" i="4"/>
  <c r="R182" i="4"/>
  <c r="R183" i="4"/>
  <c r="R184" i="4"/>
  <c r="R185" i="4"/>
  <c r="R186" i="4"/>
  <c r="R187" i="4"/>
  <c r="R188" i="4"/>
  <c r="R189" i="4"/>
  <c r="R190" i="4"/>
  <c r="R191" i="4"/>
  <c r="R192" i="4"/>
  <c r="R193" i="4"/>
  <c r="R194" i="4"/>
  <c r="R195" i="4"/>
  <c r="R196" i="4"/>
  <c r="R197" i="4"/>
  <c r="R198" i="4"/>
  <c r="R199" i="4"/>
  <c r="R200" i="4"/>
  <c r="R201" i="4"/>
  <c r="R202" i="4"/>
  <c r="R203" i="4"/>
  <c r="R204" i="4"/>
  <c r="R205" i="4"/>
  <c r="R206" i="4"/>
  <c r="R207" i="4"/>
  <c r="R208" i="4"/>
  <c r="R209" i="4"/>
  <c r="R210" i="4"/>
  <c r="R211" i="4"/>
  <c r="R212" i="4"/>
  <c r="R213" i="4"/>
  <c r="R214" i="4"/>
  <c r="R215" i="4"/>
  <c r="R216" i="4"/>
  <c r="R217" i="4"/>
  <c r="R218" i="4"/>
  <c r="R219" i="4"/>
  <c r="R220" i="4"/>
  <c r="R221" i="4"/>
  <c r="R222" i="4"/>
  <c r="R223" i="4"/>
  <c r="R224" i="4"/>
  <c r="R225" i="4"/>
  <c r="R226" i="4"/>
  <c r="R227" i="4"/>
  <c r="R228" i="4"/>
  <c r="R229" i="4"/>
  <c r="R230" i="4"/>
  <c r="R231" i="4"/>
  <c r="R232" i="4"/>
  <c r="R233" i="4"/>
  <c r="R234" i="4"/>
  <c r="R235" i="4"/>
  <c r="R236" i="4"/>
  <c r="R237" i="4"/>
  <c r="R238" i="4"/>
  <c r="R239" i="4"/>
  <c r="R240" i="4"/>
  <c r="R241" i="4"/>
  <c r="R242" i="4"/>
  <c r="R243" i="4"/>
  <c r="R244" i="4"/>
  <c r="R245" i="4"/>
  <c r="R246" i="4"/>
  <c r="R247" i="4"/>
  <c r="R248" i="4"/>
  <c r="R249" i="4"/>
  <c r="R250" i="4"/>
  <c r="R251" i="4"/>
  <c r="R252" i="4"/>
  <c r="R253" i="4"/>
  <c r="R254" i="4"/>
  <c r="R255" i="4"/>
  <c r="R256" i="4"/>
  <c r="R257" i="4"/>
  <c r="R258" i="4"/>
  <c r="R259" i="4"/>
  <c r="R260" i="4"/>
  <c r="R261" i="4"/>
  <c r="R262" i="4"/>
  <c r="R263" i="4"/>
  <c r="R264" i="4"/>
  <c r="R265" i="4"/>
  <c r="R266" i="4"/>
  <c r="R267" i="4"/>
  <c r="R268" i="4"/>
  <c r="R269" i="4"/>
  <c r="R270" i="4"/>
  <c r="R271" i="4"/>
  <c r="R272" i="4"/>
  <c r="R273" i="4"/>
  <c r="R274" i="4"/>
  <c r="R275" i="4"/>
  <c r="R276" i="4"/>
  <c r="R277" i="4"/>
  <c r="R278" i="4"/>
  <c r="R279" i="4"/>
  <c r="R280" i="4"/>
  <c r="R281" i="4"/>
  <c r="R282" i="4"/>
  <c r="R283" i="4"/>
  <c r="R284" i="4"/>
  <c r="R285" i="4"/>
  <c r="R286" i="4"/>
  <c r="R287" i="4"/>
  <c r="R288" i="4"/>
  <c r="R289" i="4"/>
  <c r="R290" i="4"/>
  <c r="R291" i="4"/>
  <c r="R292" i="4"/>
  <c r="R293" i="4"/>
  <c r="R294" i="4"/>
  <c r="R295" i="4"/>
  <c r="R296" i="4"/>
  <c r="R297" i="4"/>
  <c r="R298" i="4"/>
  <c r="R299" i="4"/>
  <c r="R300" i="4"/>
  <c r="R301" i="4"/>
  <c r="R302" i="4"/>
  <c r="R303" i="4"/>
  <c r="R304" i="4"/>
  <c r="R305" i="4"/>
  <c r="R306" i="4"/>
  <c r="R307" i="4"/>
  <c r="R308" i="4"/>
  <c r="R309" i="4"/>
  <c r="R310" i="4"/>
  <c r="R311" i="4"/>
  <c r="R312" i="4"/>
  <c r="R313" i="4"/>
  <c r="R314" i="4"/>
  <c r="R315" i="4"/>
  <c r="R316" i="4"/>
  <c r="R317" i="4"/>
  <c r="R318" i="4"/>
  <c r="R319" i="4"/>
  <c r="R320" i="4"/>
  <c r="R321" i="4"/>
  <c r="R322" i="4"/>
  <c r="R323" i="4"/>
  <c r="R324" i="4"/>
  <c r="R325" i="4"/>
  <c r="R326" i="4"/>
  <c r="R327" i="4"/>
  <c r="R328" i="4"/>
  <c r="R329" i="4"/>
  <c r="R330" i="4"/>
  <c r="R331" i="4"/>
  <c r="R332" i="4"/>
  <c r="R333" i="4"/>
  <c r="R334" i="4"/>
  <c r="R335" i="4"/>
  <c r="R336" i="4"/>
  <c r="R337" i="4"/>
  <c r="R338" i="4"/>
  <c r="R339" i="4"/>
  <c r="R340" i="4"/>
  <c r="R341" i="4"/>
  <c r="R342" i="4"/>
  <c r="R343" i="4"/>
  <c r="R344" i="4"/>
  <c r="R345" i="4"/>
  <c r="R346" i="4"/>
  <c r="R347" i="4"/>
  <c r="R348" i="4"/>
  <c r="R349" i="4"/>
  <c r="R350" i="4"/>
  <c r="R351" i="4"/>
  <c r="R352" i="4"/>
  <c r="R353" i="4"/>
  <c r="R354" i="4"/>
  <c r="R355" i="4"/>
  <c r="R356" i="4"/>
  <c r="R357" i="4"/>
  <c r="R358" i="4"/>
  <c r="R359" i="4"/>
  <c r="R360" i="4"/>
  <c r="R361" i="4"/>
  <c r="R362" i="4"/>
  <c r="R363" i="4"/>
  <c r="R364" i="4"/>
  <c r="R365" i="4"/>
  <c r="R366" i="4"/>
  <c r="R367" i="4"/>
  <c r="R368" i="4"/>
  <c r="R369" i="4"/>
  <c r="R370" i="4"/>
  <c r="R371" i="4"/>
  <c r="R372" i="4"/>
  <c r="R373" i="4"/>
  <c r="R374" i="4"/>
  <c r="R375" i="4"/>
  <c r="R376" i="4"/>
  <c r="R377" i="4"/>
  <c r="R378" i="4"/>
  <c r="R379" i="4"/>
  <c r="R380" i="4"/>
  <c r="R381" i="4"/>
  <c r="R382" i="4"/>
  <c r="R383" i="4"/>
  <c r="R384" i="4"/>
  <c r="R385" i="4"/>
  <c r="R386" i="4"/>
  <c r="R387" i="4"/>
  <c r="R388" i="4"/>
  <c r="R389" i="4"/>
  <c r="R390" i="4"/>
  <c r="R391" i="4"/>
  <c r="R392" i="4"/>
  <c r="R393" i="4"/>
  <c r="R394" i="4"/>
  <c r="R395" i="4"/>
  <c r="R396" i="4"/>
  <c r="R397" i="4"/>
  <c r="R398" i="4"/>
  <c r="R399" i="4"/>
  <c r="R400" i="4"/>
  <c r="R401" i="4"/>
  <c r="R402" i="4"/>
  <c r="R403" i="4"/>
  <c r="R404" i="4"/>
  <c r="R405" i="4"/>
  <c r="R406" i="4"/>
  <c r="R407" i="4"/>
  <c r="R408" i="4"/>
  <c r="R409" i="4"/>
  <c r="R410" i="4"/>
  <c r="R411" i="4"/>
  <c r="R412" i="4"/>
  <c r="R413" i="4"/>
  <c r="R414" i="4"/>
  <c r="R415" i="4"/>
  <c r="R416" i="4"/>
  <c r="R417" i="4"/>
  <c r="R418" i="4"/>
  <c r="R419" i="4"/>
  <c r="R420" i="4"/>
  <c r="R421" i="4"/>
  <c r="R2" i="4"/>
  <c r="C9" i="6" l="1"/>
  <c r="C12" i="6"/>
  <c r="C15" i="6"/>
  <c r="C18" i="6"/>
  <c r="C21" i="6"/>
  <c r="C24" i="6"/>
  <c r="C6" i="6" l="1"/>
  <c r="D17" i="8" l="1"/>
  <c r="T17" i="2" l="1"/>
  <c r="S17" i="2"/>
  <c r="T16" i="2"/>
  <c r="S16" i="2"/>
  <c r="T15" i="2"/>
  <c r="S15" i="2"/>
  <c r="K15" i="2"/>
  <c r="T14" i="2"/>
  <c r="S14" i="2"/>
  <c r="K14" i="2"/>
  <c r="D14" i="2"/>
  <c r="T13" i="2"/>
  <c r="S13" i="2"/>
  <c r="K13" i="2"/>
  <c r="T12" i="2"/>
  <c r="S12" i="2"/>
  <c r="Q12" i="2"/>
  <c r="D8" i="2"/>
  <c r="D13" i="2" s="1"/>
  <c r="D17" i="2" s="1"/>
  <c r="D6" i="9"/>
  <c r="C5" i="9" s="1"/>
  <c r="E10" i="3"/>
  <c r="D7" i="3"/>
  <c r="C2" i="3"/>
  <c r="B7" i="3" s="1"/>
  <c r="C7" i="3" s="1"/>
  <c r="B24" i="3" s="1"/>
  <c r="D21" i="8"/>
  <c r="C21" i="8"/>
  <c r="B21" i="8"/>
  <c r="D19" i="8"/>
  <c r="D16" i="8"/>
  <c r="C16" i="8"/>
  <c r="B16" i="8"/>
  <c r="D10" i="8"/>
  <c r="C7" i="8"/>
  <c r="B5" i="8" s="1"/>
  <c r="H48" i="10" l="1"/>
  <c r="H45" i="10"/>
  <c r="H46" i="10"/>
  <c r="H47" i="10"/>
  <c r="H49" i="10"/>
  <c r="H50" i="10"/>
  <c r="J50" i="10"/>
  <c r="J48" i="10"/>
  <c r="J49" i="10"/>
  <c r="J45" i="10"/>
  <c r="J46" i="10"/>
  <c r="J47" i="10"/>
  <c r="D14" i="8"/>
  <c r="D20" i="8"/>
  <c r="C18" i="8"/>
  <c r="B18" i="8"/>
  <c r="D18" i="8"/>
  <c r="D16" i="2"/>
  <c r="D18" i="2" s="1"/>
  <c r="D9" i="2"/>
  <c r="D5" i="9"/>
  <c r="F5" i="9" s="1"/>
  <c r="C49" i="10" l="1"/>
  <c r="C20" i="8" s="1"/>
  <c r="D15" i="8"/>
  <c r="D22" i="8" s="1"/>
  <c r="C15" i="8"/>
  <c r="B15" i="8"/>
  <c r="B20" i="8" l="1"/>
  <c r="B22" i="8" s="1"/>
  <c r="C22" i="8"/>
</calcChain>
</file>

<file path=xl/sharedStrings.xml><?xml version="1.0" encoding="utf-8"?>
<sst xmlns="http://schemas.openxmlformats.org/spreadsheetml/2006/main" count="5166" uniqueCount="1584">
  <si>
    <t>Medical</t>
  </si>
  <si>
    <t>+2pp rate holiday</t>
  </si>
  <si>
    <t>Dental</t>
  </si>
  <si>
    <t>Life_Act_special</t>
  </si>
  <si>
    <t>Life_Retir_dis</t>
  </si>
  <si>
    <t>LTD</t>
  </si>
  <si>
    <t>EAP</t>
  </si>
  <si>
    <t>Effective January 1, 2015</t>
  </si>
  <si>
    <t xml:space="preserve"> </t>
  </si>
  <si>
    <t xml:space="preserve"> CY16 PLAN RATES</t>
  </si>
  <si>
    <t>TOTAL PREMIUM BI-WEEKLY MEDICAL</t>
  </si>
  <si>
    <t>STATE SHARE BI-WEEKLY MEDICAL</t>
  </si>
  <si>
    <t>EE SHARE BI-WEEKLY MEDICAL</t>
  </si>
  <si>
    <t xml:space="preserve">SELECTCARE </t>
  </si>
  <si>
    <t>HEALTHGUARD</t>
  </si>
  <si>
    <t>COVERAGE</t>
  </si>
  <si>
    <t>TOTALCHOICE</t>
  </si>
  <si>
    <t>POS</t>
  </si>
  <si>
    <t>PPO</t>
  </si>
  <si>
    <t>SAFETYNET</t>
  </si>
  <si>
    <t>ACTIVES</t>
  </si>
  <si>
    <t>01</t>
  </si>
  <si>
    <t>N/A</t>
  </si>
  <si>
    <t>1A</t>
  </si>
  <si>
    <t>1B</t>
  </si>
  <si>
    <t>TOTAL PREMIUM MONLTHY MEDICAL</t>
  </si>
  <si>
    <t>STATE SHARE MONTHLY MEDICAL</t>
  </si>
  <si>
    <t>EE SHARE MONTHLY MEDICAL</t>
  </si>
  <si>
    <t>RETIREES UNDER 65</t>
  </si>
  <si>
    <t>1C</t>
  </si>
  <si>
    <t>1D</t>
  </si>
  <si>
    <t>1E</t>
  </si>
  <si>
    <t>1F</t>
  </si>
  <si>
    <t>1G</t>
  </si>
  <si>
    <t>RETIREES OVER 65</t>
  </si>
  <si>
    <t>03</t>
  </si>
  <si>
    <t>3A</t>
  </si>
  <si>
    <t>3B</t>
  </si>
  <si>
    <t>3C</t>
  </si>
  <si>
    <t>3D</t>
  </si>
  <si>
    <t>3F</t>
  </si>
  <si>
    <t>3J</t>
  </si>
  <si>
    <t>3L</t>
  </si>
  <si>
    <t>3E</t>
  </si>
  <si>
    <t>3G</t>
  </si>
  <si>
    <t>3H</t>
  </si>
  <si>
    <t>3I</t>
  </si>
  <si>
    <t>3K</t>
  </si>
  <si>
    <t>DENTAL RATES: state share 100%</t>
  </si>
  <si>
    <t xml:space="preserve">LIFE RATES </t>
  </si>
  <si>
    <t>LTD RATES: state share 100%</t>
  </si>
  <si>
    <t>TOTAL PREMIUM MONTHLY COBRAS MEDICAL</t>
  </si>
  <si>
    <t>TYPE</t>
  </si>
  <si>
    <t>Payroll *</t>
  </si>
  <si>
    <t>F&amp;M method**</t>
  </si>
  <si>
    <t>Type</t>
  </si>
  <si>
    <t>Bi-Weekly</t>
  </si>
  <si>
    <t>Monthly</t>
  </si>
  <si>
    <t>08</t>
  </si>
  <si>
    <t>ACTIVE</t>
  </si>
  <si>
    <t>(Bi-weekly)</t>
  </si>
  <si>
    <t xml:space="preserve"> virtually all actives</t>
  </si>
  <si>
    <t>per dollar</t>
  </si>
  <si>
    <t>Per $100</t>
  </si>
  <si>
    <t>single</t>
  </si>
  <si>
    <t>State Share (75%)</t>
  </si>
  <si>
    <t>State pays</t>
  </si>
  <si>
    <t>salary</t>
  </si>
  <si>
    <t>per pay period</t>
  </si>
  <si>
    <t>two</t>
  </si>
  <si>
    <t>EE Share (25%)</t>
  </si>
  <si>
    <t>100%</t>
  </si>
  <si>
    <t>fam</t>
  </si>
  <si>
    <t>TOTAL</t>
  </si>
  <si>
    <t>COBRA</t>
  </si>
  <si>
    <t>Disability Waiver</t>
  </si>
  <si>
    <t>monthly</t>
  </si>
  <si>
    <t>EAP RATES: state share 100%</t>
  </si>
  <si>
    <t>RETIREES</t>
  </si>
  <si>
    <t>Actives ($ per pay period)</t>
  </si>
  <si>
    <t>State Share (100%)</t>
  </si>
  <si>
    <t>bi-weekly</t>
  </si>
  <si>
    <t>Special Groups monthly</t>
  </si>
  <si>
    <t>* Insurance Method:  Used by Payroll Divison to Calculate Deductions Each Pay Period ( Rate  X  Annual Salary X 2 /1000 )</t>
  </si>
  <si>
    <t>** Finance and Management Division Method for Active Employees:  Annual Rate per Dollar of Salary</t>
  </si>
  <si>
    <t xml:space="preserve">  </t>
  </si>
  <si>
    <t xml:space="preserve">  Budgeted FY16 PLAN RATES- TO BE DETERMINED!</t>
  </si>
  <si>
    <t>RETIREES (monthly_</t>
  </si>
  <si>
    <t xml:space="preserve">  Estimated FY15 PLAN RATES upDATED ONLY IN BLUE</t>
  </si>
  <si>
    <t>Deriv CY14% incr</t>
  </si>
  <si>
    <t>Hourly Rate</t>
  </si>
  <si>
    <t>July 2016-Dec 2016</t>
  </si>
  <si>
    <t>FTE</t>
  </si>
  <si>
    <t>Annual Base Pay</t>
  </si>
  <si>
    <t>lock this</t>
  </si>
  <si>
    <t>Social Security (FICA)</t>
  </si>
  <si>
    <t>Retirement</t>
  </si>
  <si>
    <t>Job Type</t>
  </si>
  <si>
    <t>If Classified, .1747, Exempt, .10, Temp,0 Times Annual Base Pay</t>
  </si>
  <si>
    <t>Medical Insurance</t>
  </si>
  <si>
    <t>Pick: Classified, Exempt, Temp</t>
  </si>
  <si>
    <t>Single</t>
  </si>
  <si>
    <t xml:space="preserve">Two </t>
  </si>
  <si>
    <t>SelectCare</t>
  </si>
  <si>
    <t>Family</t>
  </si>
  <si>
    <t>State Share</t>
  </si>
  <si>
    <t>Employee Share</t>
  </si>
  <si>
    <t>TOTAL COMPENSATION ESTIMATE*</t>
  </si>
  <si>
    <t>&gt;&gt;</t>
  </si>
  <si>
    <t>Pre Tax</t>
  </si>
  <si>
    <t xml:space="preserve">Dental Insurance </t>
  </si>
  <si>
    <t>Life Insurance</t>
  </si>
  <si>
    <t>Use calculation or zero</t>
  </si>
  <si>
    <t>Pick one of 3:  single, two, or family&gt;&gt;&gt;&gt;&gt;&gt;&gt;&gt;&gt;</t>
  </si>
  <si>
    <t>Pick one of 7:  Total Choice- single, two or family; Select Care- single, two or family (use State Share for Total Comp calc), or zero&gt;&gt;&gt;</t>
  </si>
  <si>
    <t>Employee Assistance Plan</t>
  </si>
  <si>
    <t>Does not include overtime, shift differential etc. It does not include the State contribution to Workers Compensation premium or Long Term Disability if applicable</t>
  </si>
  <si>
    <t>Benefit Plans Value</t>
  </si>
  <si>
    <t>Total Compensation</t>
  </si>
  <si>
    <t>Annual Salary</t>
  </si>
  <si>
    <t>FICA</t>
  </si>
  <si>
    <t>Health Insurance</t>
  </si>
  <si>
    <t>Dental Insurance</t>
  </si>
  <si>
    <t xml:space="preserve">EAP </t>
  </si>
  <si>
    <t>TOTAL COMP</t>
  </si>
  <si>
    <t>Pay Grade</t>
  </si>
  <si>
    <t>Step</t>
  </si>
  <si>
    <t>Code</t>
  </si>
  <si>
    <t>Description</t>
  </si>
  <si>
    <t>I do not have State health insurance</t>
  </si>
  <si>
    <t>SelectCare - Single</t>
  </si>
  <si>
    <t>SelectCare - 2 Person</t>
  </si>
  <si>
    <t>SelectCare - Family</t>
  </si>
  <si>
    <t>TotalChoice - Single</t>
  </si>
  <si>
    <t>TotalChoice - 2 Person</t>
  </si>
  <si>
    <t>TotalChoice - Family</t>
  </si>
  <si>
    <t>gradestep</t>
  </si>
  <si>
    <t>FY16</t>
  </si>
  <si>
    <t>FY15</t>
  </si>
  <si>
    <t>FY14</t>
  </si>
  <si>
    <t>FY13</t>
  </si>
  <si>
    <t>FY12</t>
  </si>
  <si>
    <t>FY11</t>
  </si>
  <si>
    <t>FY10</t>
  </si>
  <si>
    <t>FY09</t>
  </si>
  <si>
    <t>MFA (?)</t>
  </si>
  <si>
    <t>http://humanresources.vermont.gov/compensation/market-factor-adjustment</t>
  </si>
  <si>
    <t>http://humanresources.vermont.gov/benefits-wellness/benefits/overview</t>
  </si>
  <si>
    <t>http://humanresources.vermont.gov/benefits-wellness/life-insurance</t>
  </si>
  <si>
    <t>How to display…</t>
  </si>
  <si>
    <t>MFA</t>
  </si>
  <si>
    <t>Value is 2x annual salary, rounded down to nearest $100. Cost is $.0276 per $1,000 of coverage (per payday)</t>
  </si>
  <si>
    <t>Prescription Drugs</t>
  </si>
  <si>
    <t>after annual deductible of $25 per person, plan pays 90% for generic/80% for preferred brand/60% for non-preferred brand</t>
  </si>
  <si>
    <t>annual deductible of $25/person and max of $1,000/ Diagnostic/preventative Coverage A 100%, Basic Restorative Coverage B 80%, Major Restorative Services Coverage C 50%, Orthodontia Coverage D 50% up to lifetime max of $1,750</t>
  </si>
  <si>
    <t>http://humanresources.vermont.gov/benefits-wellness/long-term-disability</t>
  </si>
  <si>
    <t>pays up to 2/3 of monthly earnings if become disabled ($100-$10,000 per month min/max); loss of one personal day/year</t>
  </si>
  <si>
    <t>Leave</t>
  </si>
  <si>
    <t>Flexible Spending</t>
  </si>
  <si>
    <t>Education Reimbursement</t>
  </si>
  <si>
    <t>Employee Support</t>
  </si>
  <si>
    <t>Holidays</t>
  </si>
  <si>
    <t>Wellness</t>
  </si>
  <si>
    <t>employee assistance program</t>
  </si>
  <si>
    <t>cost to state</t>
  </si>
  <si>
    <t>cost to employee</t>
  </si>
  <si>
    <t>interactive tool on web (VIC)</t>
  </si>
  <si>
    <t>Base Pay</t>
  </si>
  <si>
    <t>MediCare plus Social Security</t>
  </si>
  <si>
    <t>Social Security</t>
  </si>
  <si>
    <t>Up to $200k</t>
  </si>
  <si>
    <t>Above $200k</t>
  </si>
  <si>
    <t>Sum</t>
  </si>
  <si>
    <t>total FICA</t>
  </si>
  <si>
    <t>Cost</t>
  </si>
  <si>
    <t>Based on the example above with a benefit of $50,600, the employee cost would be $1.15 per payday.</t>
  </si>
  <si>
    <t>EE</t>
  </si>
  <si>
    <t>SOV</t>
  </si>
  <si>
    <t>Class Code</t>
  </si>
  <si>
    <t>n/a</t>
  </si>
  <si>
    <t>2 person</t>
  </si>
  <si>
    <t>Yes</t>
  </si>
  <si>
    <t>No</t>
  </si>
  <si>
    <t>Classified</t>
  </si>
  <si>
    <t>Exempt</t>
  </si>
  <si>
    <t>Non-Management Unit</t>
  </si>
  <si>
    <t>Corrections</t>
  </si>
  <si>
    <t>Supervisory</t>
  </si>
  <si>
    <t>Judiciary</t>
  </si>
  <si>
    <t>Defender General</t>
  </si>
  <si>
    <t>Hourly Salary (if Exempt)</t>
  </si>
  <si>
    <t>VTA (VT Troopers Association)</t>
  </si>
  <si>
    <t>Defined Contribution</t>
  </si>
  <si>
    <t>Employee share</t>
  </si>
  <si>
    <t>SoV Share</t>
  </si>
  <si>
    <t>Defined Benefit (Classified or Exempt)</t>
  </si>
  <si>
    <t>Groups A, D, F</t>
  </si>
  <si>
    <t>Group C</t>
  </si>
  <si>
    <t>Group A – original retirement plan that some members elected to remain in, predecessor to Plan F</t>
  </si>
  <si>
    <t>Group C – for state law enforcement officers</t>
  </si>
  <si>
    <t>Group D – for judges</t>
  </si>
  <si>
    <t>Group F – for the majority of classified state employees</t>
  </si>
  <si>
    <t>Retirement - Defined Benefit</t>
  </si>
  <si>
    <t>Beginning with the 8/4/16 pay check, employee rates for the State's Defined Retirement Plan will increase by .25%. Plans SER-A, D and F from 6.4% to 6.65% and Plan SER-C from 8.28% to 8.53%. State share will also increase from 17.11% to 17.47%.</t>
  </si>
  <si>
    <t>The Defined Contribution Retirement plan will also see an increase in the State's share from 10.0% to 10.7%; employee share will remain at 2.85%.</t>
  </si>
  <si>
    <t>per website:</t>
  </si>
  <si>
    <t>Social Security &amp; MediCare</t>
  </si>
  <si>
    <t>Temporary</t>
  </si>
  <si>
    <t>times base pay employee share</t>
  </si>
  <si>
    <t>times base pay for state share</t>
  </si>
  <si>
    <t>EAP (Employee Assistance Plan)</t>
  </si>
  <si>
    <t xml:space="preserve">Pay Grade </t>
  </si>
  <si>
    <t xml:space="preserve">Step </t>
  </si>
  <si>
    <t>Not applicable</t>
  </si>
  <si>
    <t>Compensation</t>
  </si>
  <si>
    <t xml:space="preserve">   Tuition Reimbursement</t>
  </si>
  <si>
    <t xml:space="preserve">   Deferred Compensation </t>
  </si>
  <si>
    <t xml:space="preserve">   Holidays</t>
  </si>
  <si>
    <t xml:space="preserve">   Wellness</t>
  </si>
  <si>
    <t xml:space="preserve">   Flex Spending</t>
  </si>
  <si>
    <t xml:space="preserve">   Leave (Annual, Personal, Sick)</t>
  </si>
  <si>
    <t xml:space="preserve">   LTD (Long-Term Disability)</t>
  </si>
  <si>
    <t>FY17</t>
  </si>
  <si>
    <t>Defined Benefit</t>
  </si>
  <si>
    <t>51T</t>
  </si>
  <si>
    <t>52T</t>
  </si>
  <si>
    <t>53T</t>
  </si>
  <si>
    <t>54T</t>
  </si>
  <si>
    <t>55T</t>
  </si>
  <si>
    <t>56T</t>
  </si>
  <si>
    <t>57T</t>
  </si>
  <si>
    <t>58T</t>
  </si>
  <si>
    <t>59T</t>
  </si>
  <si>
    <t>510T</t>
  </si>
  <si>
    <t>511T</t>
  </si>
  <si>
    <t>512T</t>
  </si>
  <si>
    <t>513T</t>
  </si>
  <si>
    <t>514T</t>
  </si>
  <si>
    <t>515T</t>
  </si>
  <si>
    <t>61T</t>
  </si>
  <si>
    <t>62T</t>
  </si>
  <si>
    <t>63T</t>
  </si>
  <si>
    <t>64T</t>
  </si>
  <si>
    <t>65T</t>
  </si>
  <si>
    <t>66T</t>
  </si>
  <si>
    <t>67T</t>
  </si>
  <si>
    <t>68T</t>
  </si>
  <si>
    <t>69T</t>
  </si>
  <si>
    <t>610T</t>
  </si>
  <si>
    <t>611T</t>
  </si>
  <si>
    <t>612T</t>
  </si>
  <si>
    <t>613T</t>
  </si>
  <si>
    <t>614T</t>
  </si>
  <si>
    <t>615T</t>
  </si>
  <si>
    <t>71T</t>
  </si>
  <si>
    <t>72T</t>
  </si>
  <si>
    <t>73T</t>
  </si>
  <si>
    <t>74T</t>
  </si>
  <si>
    <t>75T</t>
  </si>
  <si>
    <t>76T</t>
  </si>
  <si>
    <t>77T</t>
  </si>
  <si>
    <t>78T</t>
  </si>
  <si>
    <t>79T</t>
  </si>
  <si>
    <t>710T</t>
  </si>
  <si>
    <t>711T</t>
  </si>
  <si>
    <t>712T</t>
  </si>
  <si>
    <t>713T</t>
  </si>
  <si>
    <t>714T</t>
  </si>
  <si>
    <t>715T</t>
  </si>
  <si>
    <t>81T</t>
  </si>
  <si>
    <t>82T</t>
  </si>
  <si>
    <t>83T</t>
  </si>
  <si>
    <t>84T</t>
  </si>
  <si>
    <t>85T</t>
  </si>
  <si>
    <t>86T</t>
  </si>
  <si>
    <t>87T</t>
  </si>
  <si>
    <t>88T</t>
  </si>
  <si>
    <t>89T</t>
  </si>
  <si>
    <t>810T</t>
  </si>
  <si>
    <t>811T</t>
  </si>
  <si>
    <t>812T</t>
  </si>
  <si>
    <t>813T</t>
  </si>
  <si>
    <t>814T</t>
  </si>
  <si>
    <t>815T</t>
  </si>
  <si>
    <t>91T</t>
  </si>
  <si>
    <t>92T</t>
  </si>
  <si>
    <t>93T</t>
  </si>
  <si>
    <t>94T</t>
  </si>
  <si>
    <t>95T</t>
  </si>
  <si>
    <t>96T</t>
  </si>
  <si>
    <t>97T</t>
  </si>
  <si>
    <t>98T</t>
  </si>
  <si>
    <t>99T</t>
  </si>
  <si>
    <t>910T</t>
  </si>
  <si>
    <t>911T</t>
  </si>
  <si>
    <t>912T</t>
  </si>
  <si>
    <t>913T</t>
  </si>
  <si>
    <t>914T</t>
  </si>
  <si>
    <t>915T</t>
  </si>
  <si>
    <t>101T</t>
  </si>
  <si>
    <t>102T</t>
  </si>
  <si>
    <t>103T</t>
  </si>
  <si>
    <t>104T</t>
  </si>
  <si>
    <t>105T</t>
  </si>
  <si>
    <t>106T</t>
  </si>
  <si>
    <t>107T</t>
  </si>
  <si>
    <t>108T</t>
  </si>
  <si>
    <t>109T</t>
  </si>
  <si>
    <t>1010T</t>
  </si>
  <si>
    <t>1011T</t>
  </si>
  <si>
    <t>1012T</t>
  </si>
  <si>
    <t>1013T</t>
  </si>
  <si>
    <t>1014T</t>
  </si>
  <si>
    <t>1015T</t>
  </si>
  <si>
    <t>111T</t>
  </si>
  <si>
    <t>112T</t>
  </si>
  <si>
    <t>113T</t>
  </si>
  <si>
    <t>114T</t>
  </si>
  <si>
    <t>115T</t>
  </si>
  <si>
    <t>116T</t>
  </si>
  <si>
    <t>117T</t>
  </si>
  <si>
    <t>118T</t>
  </si>
  <si>
    <t>119T</t>
  </si>
  <si>
    <t>1110T</t>
  </si>
  <si>
    <t>1111T</t>
  </si>
  <si>
    <t>1112T</t>
  </si>
  <si>
    <t>1113T</t>
  </si>
  <si>
    <t>1114T</t>
  </si>
  <si>
    <t>1115T</t>
  </si>
  <si>
    <t>121T</t>
  </si>
  <si>
    <t>122T</t>
  </si>
  <si>
    <t>123T</t>
  </si>
  <si>
    <t>124T</t>
  </si>
  <si>
    <t>125T</t>
  </si>
  <si>
    <t>126T</t>
  </si>
  <si>
    <t>127T</t>
  </si>
  <si>
    <t>128T</t>
  </si>
  <si>
    <t>129T</t>
  </si>
  <si>
    <t>1210T</t>
  </si>
  <si>
    <t>1211T</t>
  </si>
  <si>
    <t>1212T</t>
  </si>
  <si>
    <t>1213T</t>
  </si>
  <si>
    <t>1214T</t>
  </si>
  <si>
    <t>1215T</t>
  </si>
  <si>
    <t>131T</t>
  </si>
  <si>
    <t>132T</t>
  </si>
  <si>
    <t>133T</t>
  </si>
  <si>
    <t>134T</t>
  </si>
  <si>
    <t>135T</t>
  </si>
  <si>
    <t>136T</t>
  </si>
  <si>
    <t>137T</t>
  </si>
  <si>
    <t>138T</t>
  </si>
  <si>
    <t>139T</t>
  </si>
  <si>
    <t>1310T</t>
  </si>
  <si>
    <t>1311T</t>
  </si>
  <si>
    <t>1312T</t>
  </si>
  <si>
    <t>1313T</t>
  </si>
  <si>
    <t>1314T</t>
  </si>
  <si>
    <t>1315T</t>
  </si>
  <si>
    <t>141T</t>
  </si>
  <si>
    <t>142T</t>
  </si>
  <si>
    <t>143T</t>
  </si>
  <si>
    <t>144T</t>
  </si>
  <si>
    <t>145T</t>
  </si>
  <si>
    <t>146T</t>
  </si>
  <si>
    <t>147T</t>
  </si>
  <si>
    <t>148T</t>
  </si>
  <si>
    <t>149T</t>
  </si>
  <si>
    <t>1410T</t>
  </si>
  <si>
    <t>1411T</t>
  </si>
  <si>
    <t>1412T</t>
  </si>
  <si>
    <t>1413T</t>
  </si>
  <si>
    <t>1414T</t>
  </si>
  <si>
    <t>1415T</t>
  </si>
  <si>
    <t>151T</t>
  </si>
  <si>
    <t>152T</t>
  </si>
  <si>
    <t>153T</t>
  </si>
  <si>
    <t>154T</t>
  </si>
  <si>
    <t>155T</t>
  </si>
  <si>
    <t>156T</t>
  </si>
  <si>
    <t>157T</t>
  </si>
  <si>
    <t>158T</t>
  </si>
  <si>
    <t>159T</t>
  </si>
  <si>
    <t>1510T</t>
  </si>
  <si>
    <t>1511T</t>
  </si>
  <si>
    <t>1512T</t>
  </si>
  <si>
    <t>1513T</t>
  </si>
  <si>
    <t>1514T</t>
  </si>
  <si>
    <t>1515T</t>
  </si>
  <si>
    <t>161T</t>
  </si>
  <si>
    <t>162T</t>
  </si>
  <si>
    <t>163T</t>
  </si>
  <si>
    <t>164T</t>
  </si>
  <si>
    <t>165T</t>
  </si>
  <si>
    <t>166T</t>
  </si>
  <si>
    <t>167T</t>
  </si>
  <si>
    <t>168T</t>
  </si>
  <si>
    <t>169T</t>
  </si>
  <si>
    <t>1610T</t>
  </si>
  <si>
    <t>1611T</t>
  </si>
  <si>
    <t>1612T</t>
  </si>
  <si>
    <t>1613T</t>
  </si>
  <si>
    <t>1614T</t>
  </si>
  <si>
    <t>1615T</t>
  </si>
  <si>
    <t>171T</t>
  </si>
  <si>
    <t>172T</t>
  </si>
  <si>
    <t>173T</t>
  </si>
  <si>
    <t>174T</t>
  </si>
  <si>
    <t>175T</t>
  </si>
  <si>
    <t>176T</t>
  </si>
  <si>
    <t>177T</t>
  </si>
  <si>
    <t>178T</t>
  </si>
  <si>
    <t>179T</t>
  </si>
  <si>
    <t>1710T</t>
  </si>
  <si>
    <t>1711T</t>
  </si>
  <si>
    <t>1712T</t>
  </si>
  <si>
    <t>1713T</t>
  </si>
  <si>
    <t>1714T</t>
  </si>
  <si>
    <t>1715T</t>
  </si>
  <si>
    <t>181T</t>
  </si>
  <si>
    <t>182T</t>
  </si>
  <si>
    <t>183T</t>
  </si>
  <si>
    <t>184T</t>
  </si>
  <si>
    <t>185T</t>
  </si>
  <si>
    <t>186T</t>
  </si>
  <si>
    <t>187T</t>
  </si>
  <si>
    <t>188T</t>
  </si>
  <si>
    <t>189T</t>
  </si>
  <si>
    <t>1810T</t>
  </si>
  <si>
    <t>1811T</t>
  </si>
  <si>
    <t>1812T</t>
  </si>
  <si>
    <t>1813T</t>
  </si>
  <si>
    <t>1814T</t>
  </si>
  <si>
    <t>1815T</t>
  </si>
  <si>
    <t>191T</t>
  </si>
  <si>
    <t>192T</t>
  </si>
  <si>
    <t>193T</t>
  </si>
  <si>
    <t>194T</t>
  </si>
  <si>
    <t>195T</t>
  </si>
  <si>
    <t>196T</t>
  </si>
  <si>
    <t>197T</t>
  </si>
  <si>
    <t>198T</t>
  </si>
  <si>
    <t>199T</t>
  </si>
  <si>
    <t>1910T</t>
  </si>
  <si>
    <t>1911T</t>
  </si>
  <si>
    <t>1912T</t>
  </si>
  <si>
    <t>1913T</t>
  </si>
  <si>
    <t>1914T</t>
  </si>
  <si>
    <t>1915T</t>
  </si>
  <si>
    <t>201T</t>
  </si>
  <si>
    <t>202T</t>
  </si>
  <si>
    <t>203T</t>
  </si>
  <si>
    <t>204T</t>
  </si>
  <si>
    <t>205T</t>
  </si>
  <si>
    <t>206T</t>
  </si>
  <si>
    <t>207T</t>
  </si>
  <si>
    <t>208T</t>
  </si>
  <si>
    <t>209T</t>
  </si>
  <si>
    <t>2010T</t>
  </si>
  <si>
    <t>2011T</t>
  </si>
  <si>
    <t>2012T</t>
  </si>
  <si>
    <t>2013T</t>
  </si>
  <si>
    <t>2014T</t>
  </si>
  <si>
    <t>2015T</t>
  </si>
  <si>
    <t>211T</t>
  </si>
  <si>
    <t>212T</t>
  </si>
  <si>
    <t>213T</t>
  </si>
  <si>
    <t>214T</t>
  </si>
  <si>
    <t>215T</t>
  </si>
  <si>
    <t>216T</t>
  </si>
  <si>
    <t>217T</t>
  </si>
  <si>
    <t>218T</t>
  </si>
  <si>
    <t>219T</t>
  </si>
  <si>
    <t>2110T</t>
  </si>
  <si>
    <t>2111T</t>
  </si>
  <si>
    <t>2112T</t>
  </si>
  <si>
    <t>2113T</t>
  </si>
  <si>
    <t>2114T</t>
  </si>
  <si>
    <t>2115T</t>
  </si>
  <si>
    <t>221T</t>
  </si>
  <si>
    <t>222T</t>
  </si>
  <si>
    <t>223T</t>
  </si>
  <si>
    <t>224T</t>
  </si>
  <si>
    <t>225T</t>
  </si>
  <si>
    <t>226T</t>
  </si>
  <si>
    <t>227T</t>
  </si>
  <si>
    <t>228T</t>
  </si>
  <si>
    <t>229T</t>
  </si>
  <si>
    <t>2210T</t>
  </si>
  <si>
    <t>2211T</t>
  </si>
  <si>
    <t>2212T</t>
  </si>
  <si>
    <t>2213T</t>
  </si>
  <si>
    <t>2214T</t>
  </si>
  <si>
    <t>2215T</t>
  </si>
  <si>
    <t>231T</t>
  </si>
  <si>
    <t>232T</t>
  </si>
  <si>
    <t>233T</t>
  </si>
  <si>
    <t>234T</t>
  </si>
  <si>
    <t>235T</t>
  </si>
  <si>
    <t>236T</t>
  </si>
  <si>
    <t>237T</t>
  </si>
  <si>
    <t>238T</t>
  </si>
  <si>
    <t>239T</t>
  </si>
  <si>
    <t>2310T</t>
  </si>
  <si>
    <t>2311T</t>
  </si>
  <si>
    <t>2312T</t>
  </si>
  <si>
    <t>2313T</t>
  </si>
  <si>
    <t>2314T</t>
  </si>
  <si>
    <t>2315T</t>
  </si>
  <si>
    <t>241T</t>
  </si>
  <si>
    <t>242T</t>
  </si>
  <si>
    <t>243T</t>
  </si>
  <si>
    <t>244T</t>
  </si>
  <si>
    <t>245T</t>
  </si>
  <si>
    <t>246T</t>
  </si>
  <si>
    <t>247T</t>
  </si>
  <si>
    <t>248T</t>
  </si>
  <si>
    <t>249T</t>
  </si>
  <si>
    <t>2410T</t>
  </si>
  <si>
    <t>2411T</t>
  </si>
  <si>
    <t>2412T</t>
  </si>
  <si>
    <t>2413T</t>
  </si>
  <si>
    <t>2414T</t>
  </si>
  <si>
    <t>2415T</t>
  </si>
  <si>
    <t>251T</t>
  </si>
  <si>
    <t>252T</t>
  </si>
  <si>
    <t>253T</t>
  </si>
  <si>
    <t>254T</t>
  </si>
  <si>
    <t>255T</t>
  </si>
  <si>
    <t>256T</t>
  </si>
  <si>
    <t>257T</t>
  </si>
  <si>
    <t>258T</t>
  </si>
  <si>
    <t>259T</t>
  </si>
  <si>
    <t>2510T</t>
  </si>
  <si>
    <t>2511T</t>
  </si>
  <si>
    <t>2512T</t>
  </si>
  <si>
    <t>2513T</t>
  </si>
  <si>
    <t>2514T</t>
  </si>
  <si>
    <t>2515T</t>
  </si>
  <si>
    <t>261T</t>
  </si>
  <si>
    <t>262T</t>
  </si>
  <si>
    <t>263T</t>
  </si>
  <si>
    <t>264T</t>
  </si>
  <si>
    <t>265T</t>
  </si>
  <si>
    <t>266T</t>
  </si>
  <si>
    <t>267T</t>
  </si>
  <si>
    <t>268T</t>
  </si>
  <si>
    <t>269T</t>
  </si>
  <si>
    <t>2610T</t>
  </si>
  <si>
    <t>2611T</t>
  </si>
  <si>
    <t>2612T</t>
  </si>
  <si>
    <t>2613T</t>
  </si>
  <si>
    <t>2614T</t>
  </si>
  <si>
    <t>2615T</t>
  </si>
  <si>
    <t>271T</t>
  </si>
  <si>
    <t>272T</t>
  </si>
  <si>
    <t>273T</t>
  </si>
  <si>
    <t>274T</t>
  </si>
  <si>
    <t>275T</t>
  </si>
  <si>
    <t>276T</t>
  </si>
  <si>
    <t>277T</t>
  </si>
  <si>
    <t>278T</t>
  </si>
  <si>
    <t>279T</t>
  </si>
  <si>
    <t>2710T</t>
  </si>
  <si>
    <t>2711T</t>
  </si>
  <si>
    <t>2712T</t>
  </si>
  <si>
    <t>2713T</t>
  </si>
  <si>
    <t>2714T</t>
  </si>
  <si>
    <t>2715T</t>
  </si>
  <si>
    <t>281T</t>
  </si>
  <si>
    <t>282T</t>
  </si>
  <si>
    <t>283T</t>
  </si>
  <si>
    <t>284T</t>
  </si>
  <si>
    <t>285T</t>
  </si>
  <si>
    <t>286T</t>
  </si>
  <si>
    <t>287T</t>
  </si>
  <si>
    <t>288T</t>
  </si>
  <si>
    <t>289T</t>
  </si>
  <si>
    <t>2810T</t>
  </si>
  <si>
    <t>2811T</t>
  </si>
  <si>
    <t>2812T</t>
  </si>
  <si>
    <t>2813T</t>
  </si>
  <si>
    <t>2814T</t>
  </si>
  <si>
    <t>2815T</t>
  </si>
  <si>
    <t>291T</t>
  </si>
  <si>
    <t>292T</t>
  </si>
  <si>
    <t>293T</t>
  </si>
  <si>
    <t>294T</t>
  </si>
  <si>
    <t>295T</t>
  </si>
  <si>
    <t>296T</t>
  </si>
  <si>
    <t>297T</t>
  </si>
  <si>
    <t>298T</t>
  </si>
  <si>
    <t>299T</t>
  </si>
  <si>
    <t>2910T</t>
  </si>
  <si>
    <t>2911T</t>
  </si>
  <si>
    <t>2912T</t>
  </si>
  <si>
    <t>2913T</t>
  </si>
  <si>
    <t>2914T</t>
  </si>
  <si>
    <t>2915T</t>
  </si>
  <si>
    <t>301T</t>
  </si>
  <si>
    <t>302T</t>
  </si>
  <si>
    <t>303T</t>
  </si>
  <si>
    <t>304T</t>
  </si>
  <si>
    <t>305T</t>
  </si>
  <si>
    <t>306T</t>
  </si>
  <si>
    <t>307T</t>
  </si>
  <si>
    <t>308T</t>
  </si>
  <si>
    <t>309T</t>
  </si>
  <si>
    <t>3010T</t>
  </si>
  <si>
    <t>3011T</t>
  </si>
  <si>
    <t>3012T</t>
  </si>
  <si>
    <t>3013T</t>
  </si>
  <si>
    <t>3014T</t>
  </si>
  <si>
    <t>3015T</t>
  </si>
  <si>
    <t>311T</t>
  </si>
  <si>
    <t>312T</t>
  </si>
  <si>
    <t>313T</t>
  </si>
  <si>
    <t>314T</t>
  </si>
  <si>
    <t>315T</t>
  </si>
  <si>
    <t>316T</t>
  </si>
  <si>
    <t>317T</t>
  </si>
  <si>
    <t>318T</t>
  </si>
  <si>
    <t>319T</t>
  </si>
  <si>
    <t>3110T</t>
  </si>
  <si>
    <t>3111T</t>
  </si>
  <si>
    <t>3112T</t>
  </si>
  <si>
    <t>3113T</t>
  </si>
  <si>
    <t>3114T</t>
  </si>
  <si>
    <t>3115T</t>
  </si>
  <si>
    <t>321T</t>
  </si>
  <si>
    <t>322T</t>
  </si>
  <si>
    <t>323T</t>
  </si>
  <si>
    <t>324T</t>
  </si>
  <si>
    <t>325T</t>
  </si>
  <si>
    <t>326T</t>
  </si>
  <si>
    <t>327T</t>
  </si>
  <si>
    <t>328T</t>
  </si>
  <si>
    <t>329T</t>
  </si>
  <si>
    <t>3210T</t>
  </si>
  <si>
    <t>3211T</t>
  </si>
  <si>
    <t>3212T</t>
  </si>
  <si>
    <t>3213T</t>
  </si>
  <si>
    <t>3214T</t>
  </si>
  <si>
    <t>3215T</t>
  </si>
  <si>
    <t>TEMPS</t>
  </si>
  <si>
    <t>51C</t>
  </si>
  <si>
    <t>52C</t>
  </si>
  <si>
    <t>53C</t>
  </si>
  <si>
    <t>54C</t>
  </si>
  <si>
    <t>55C</t>
  </si>
  <si>
    <t>56C</t>
  </si>
  <si>
    <t>57C</t>
  </si>
  <si>
    <t>58C</t>
  </si>
  <si>
    <t>59C</t>
  </si>
  <si>
    <t>510C</t>
  </si>
  <si>
    <t>511C</t>
  </si>
  <si>
    <t>512C</t>
  </si>
  <si>
    <t>513C</t>
  </si>
  <si>
    <t>514C</t>
  </si>
  <si>
    <t>515C</t>
  </si>
  <si>
    <t>61C</t>
  </si>
  <si>
    <t>62C</t>
  </si>
  <si>
    <t>63C</t>
  </si>
  <si>
    <t>64C</t>
  </si>
  <si>
    <t>65C</t>
  </si>
  <si>
    <t>66C</t>
  </si>
  <si>
    <t>67C</t>
  </si>
  <si>
    <t>68C</t>
  </si>
  <si>
    <t>69C</t>
  </si>
  <si>
    <t>610C</t>
  </si>
  <si>
    <t>611C</t>
  </si>
  <si>
    <t>612C</t>
  </si>
  <si>
    <t>613C</t>
  </si>
  <si>
    <t>614C</t>
  </si>
  <si>
    <t>615C</t>
  </si>
  <si>
    <t>71C</t>
  </si>
  <si>
    <t>72C</t>
  </si>
  <si>
    <t>73C</t>
  </si>
  <si>
    <t>74C</t>
  </si>
  <si>
    <t>75C</t>
  </si>
  <si>
    <t>76C</t>
  </si>
  <si>
    <t>77C</t>
  </si>
  <si>
    <t>78C</t>
  </si>
  <si>
    <t>79C</t>
  </si>
  <si>
    <t>710C</t>
  </si>
  <si>
    <t>711C</t>
  </si>
  <si>
    <t>712C</t>
  </si>
  <si>
    <t>713C</t>
  </si>
  <si>
    <t>714C</t>
  </si>
  <si>
    <t>715C</t>
  </si>
  <si>
    <t>81C</t>
  </si>
  <si>
    <t>82C</t>
  </si>
  <si>
    <t>83C</t>
  </si>
  <si>
    <t>84C</t>
  </si>
  <si>
    <t>85C</t>
  </si>
  <si>
    <t>86C</t>
  </si>
  <si>
    <t>87C</t>
  </si>
  <si>
    <t>88C</t>
  </si>
  <si>
    <t>89C</t>
  </si>
  <si>
    <t>810C</t>
  </si>
  <si>
    <t>811C</t>
  </si>
  <si>
    <t>812C</t>
  </si>
  <si>
    <t>813C</t>
  </si>
  <si>
    <t>814C</t>
  </si>
  <si>
    <t>815C</t>
  </si>
  <si>
    <t>91C</t>
  </si>
  <si>
    <t>92C</t>
  </si>
  <si>
    <t>93C</t>
  </si>
  <si>
    <t>94C</t>
  </si>
  <si>
    <t>95C</t>
  </si>
  <si>
    <t>96C</t>
  </si>
  <si>
    <t>97C</t>
  </si>
  <si>
    <t>98C</t>
  </si>
  <si>
    <t>99C</t>
  </si>
  <si>
    <t>910C</t>
  </si>
  <si>
    <t>911C</t>
  </si>
  <si>
    <t>912C</t>
  </si>
  <si>
    <t>913C</t>
  </si>
  <si>
    <t>914C</t>
  </si>
  <si>
    <t>915C</t>
  </si>
  <si>
    <t>101C</t>
  </si>
  <si>
    <t>102C</t>
  </si>
  <si>
    <t>103C</t>
  </si>
  <si>
    <t>104C</t>
  </si>
  <si>
    <t>105C</t>
  </si>
  <si>
    <t>106C</t>
  </si>
  <si>
    <t>107C</t>
  </si>
  <si>
    <t>108C</t>
  </si>
  <si>
    <t>109C</t>
  </si>
  <si>
    <t>1010C</t>
  </si>
  <si>
    <t>1011C</t>
  </si>
  <si>
    <t>1012C</t>
  </si>
  <si>
    <t>1013C</t>
  </si>
  <si>
    <t>1014C</t>
  </si>
  <si>
    <t>1015C</t>
  </si>
  <si>
    <t>111C</t>
  </si>
  <si>
    <t>112C</t>
  </si>
  <si>
    <t>113C</t>
  </si>
  <si>
    <t>114C</t>
  </si>
  <si>
    <t>115C</t>
  </si>
  <si>
    <t>116C</t>
  </si>
  <si>
    <t>117C</t>
  </si>
  <si>
    <t>118C</t>
  </si>
  <si>
    <t>119C</t>
  </si>
  <si>
    <t>1110C</t>
  </si>
  <si>
    <t>1111C</t>
  </si>
  <si>
    <t>1112C</t>
  </si>
  <si>
    <t>1113C</t>
  </si>
  <si>
    <t>1114C</t>
  </si>
  <si>
    <t>1115C</t>
  </si>
  <si>
    <t>121C</t>
  </si>
  <si>
    <t>122C</t>
  </si>
  <si>
    <t>123C</t>
  </si>
  <si>
    <t>124C</t>
  </si>
  <si>
    <t>125C</t>
  </si>
  <si>
    <t>126C</t>
  </si>
  <si>
    <t>127C</t>
  </si>
  <si>
    <t>128C</t>
  </si>
  <si>
    <t>129C</t>
  </si>
  <si>
    <t>1210C</t>
  </si>
  <si>
    <t>1211C</t>
  </si>
  <si>
    <t>1212C</t>
  </si>
  <si>
    <t>1213C</t>
  </si>
  <si>
    <t>1214C</t>
  </si>
  <si>
    <t>1215C</t>
  </si>
  <si>
    <t>131C</t>
  </si>
  <si>
    <t>132C</t>
  </si>
  <si>
    <t>133C</t>
  </si>
  <si>
    <t>134C</t>
  </si>
  <si>
    <t>135C</t>
  </si>
  <si>
    <t>136C</t>
  </si>
  <si>
    <t>137C</t>
  </si>
  <si>
    <t>138C</t>
  </si>
  <si>
    <t>139C</t>
  </si>
  <si>
    <t>1310C</t>
  </si>
  <si>
    <t>1311C</t>
  </si>
  <si>
    <t>1312C</t>
  </si>
  <si>
    <t>1313C</t>
  </si>
  <si>
    <t>1314C</t>
  </si>
  <si>
    <t>1315C</t>
  </si>
  <si>
    <t>141C</t>
  </si>
  <si>
    <t>142C</t>
  </si>
  <si>
    <t>143C</t>
  </si>
  <si>
    <t>144C</t>
  </si>
  <si>
    <t>145C</t>
  </si>
  <si>
    <t>146C</t>
  </si>
  <si>
    <t>147C</t>
  </si>
  <si>
    <t>148C</t>
  </si>
  <si>
    <t>149C</t>
  </si>
  <si>
    <t>1410C</t>
  </si>
  <si>
    <t>1411C</t>
  </si>
  <si>
    <t>1412C</t>
  </si>
  <si>
    <t>1413C</t>
  </si>
  <si>
    <t>1414C</t>
  </si>
  <si>
    <t>1415C</t>
  </si>
  <si>
    <t>151C</t>
  </si>
  <si>
    <t>152C</t>
  </si>
  <si>
    <t>153C</t>
  </si>
  <si>
    <t>154C</t>
  </si>
  <si>
    <t>155C</t>
  </si>
  <si>
    <t>156C</t>
  </si>
  <si>
    <t>157C</t>
  </si>
  <si>
    <t>158C</t>
  </si>
  <si>
    <t>159C</t>
  </si>
  <si>
    <t>1510C</t>
  </si>
  <si>
    <t>1511C</t>
  </si>
  <si>
    <t>1512C</t>
  </si>
  <si>
    <t>1513C</t>
  </si>
  <si>
    <t>1514C</t>
  </si>
  <si>
    <t>1515C</t>
  </si>
  <si>
    <t>161C</t>
  </si>
  <si>
    <t>162C</t>
  </si>
  <si>
    <t>163C</t>
  </si>
  <si>
    <t>164C</t>
  </si>
  <si>
    <t>165C</t>
  </si>
  <si>
    <t>166C</t>
  </si>
  <si>
    <t>167C</t>
  </si>
  <si>
    <t>168C</t>
  </si>
  <si>
    <t>169C</t>
  </si>
  <si>
    <t>1610C</t>
  </si>
  <si>
    <t>1611C</t>
  </si>
  <si>
    <t>1612C</t>
  </si>
  <si>
    <t>1613C</t>
  </si>
  <si>
    <t>1614C</t>
  </si>
  <si>
    <t>1615C</t>
  </si>
  <si>
    <t>171C</t>
  </si>
  <si>
    <t>172C</t>
  </si>
  <si>
    <t>173C</t>
  </si>
  <si>
    <t>174C</t>
  </si>
  <si>
    <t>175C</t>
  </si>
  <si>
    <t>176C</t>
  </si>
  <si>
    <t>177C</t>
  </si>
  <si>
    <t>178C</t>
  </si>
  <si>
    <t>179C</t>
  </si>
  <si>
    <t>1710C</t>
  </si>
  <si>
    <t>1711C</t>
  </si>
  <si>
    <t>1712C</t>
  </si>
  <si>
    <t>1713C</t>
  </si>
  <si>
    <t>1714C</t>
  </si>
  <si>
    <t>1715C</t>
  </si>
  <si>
    <t>181C</t>
  </si>
  <si>
    <t>182C</t>
  </si>
  <si>
    <t>183C</t>
  </si>
  <si>
    <t>184C</t>
  </si>
  <si>
    <t>185C</t>
  </si>
  <si>
    <t>186C</t>
  </si>
  <si>
    <t>187C</t>
  </si>
  <si>
    <t>188C</t>
  </si>
  <si>
    <t>189C</t>
  </si>
  <si>
    <t>1810C</t>
  </si>
  <si>
    <t>1811C</t>
  </si>
  <si>
    <t>1812C</t>
  </si>
  <si>
    <t>1813C</t>
  </si>
  <si>
    <t>1814C</t>
  </si>
  <si>
    <t>1815C</t>
  </si>
  <si>
    <t>191C</t>
  </si>
  <si>
    <t>192C</t>
  </si>
  <si>
    <t>193C</t>
  </si>
  <si>
    <t>194C</t>
  </si>
  <si>
    <t>195C</t>
  </si>
  <si>
    <t>196C</t>
  </si>
  <si>
    <t>197C</t>
  </si>
  <si>
    <t>198C</t>
  </si>
  <si>
    <t>199C</t>
  </si>
  <si>
    <t>1910C</t>
  </si>
  <si>
    <t>1911C</t>
  </si>
  <si>
    <t>1912C</t>
  </si>
  <si>
    <t>1913C</t>
  </si>
  <si>
    <t>1914C</t>
  </si>
  <si>
    <t>1915C</t>
  </si>
  <si>
    <t>201C</t>
  </si>
  <si>
    <t>202C</t>
  </si>
  <si>
    <t>203C</t>
  </si>
  <si>
    <t>204C</t>
  </si>
  <si>
    <t>205C</t>
  </si>
  <si>
    <t>206C</t>
  </si>
  <si>
    <t>207C</t>
  </si>
  <si>
    <t>208C</t>
  </si>
  <si>
    <t>209C</t>
  </si>
  <si>
    <t>2010C</t>
  </si>
  <si>
    <t>2011C</t>
  </si>
  <si>
    <t>2012C</t>
  </si>
  <si>
    <t>2013C</t>
  </si>
  <si>
    <t>2014C</t>
  </si>
  <si>
    <t>2015C</t>
  </si>
  <si>
    <t>211C</t>
  </si>
  <si>
    <t>212C</t>
  </si>
  <si>
    <t>213C</t>
  </si>
  <si>
    <t>214C</t>
  </si>
  <si>
    <t>215C</t>
  </si>
  <si>
    <t>216C</t>
  </si>
  <si>
    <t>217C</t>
  </si>
  <si>
    <t>218C</t>
  </si>
  <si>
    <t>219C</t>
  </si>
  <si>
    <t>2110C</t>
  </si>
  <si>
    <t>2111C</t>
  </si>
  <si>
    <t>2112C</t>
  </si>
  <si>
    <t>2113C</t>
  </si>
  <si>
    <t>2114C</t>
  </si>
  <si>
    <t>2115C</t>
  </si>
  <si>
    <t>221C</t>
  </si>
  <si>
    <t>222C</t>
  </si>
  <si>
    <t>223C</t>
  </si>
  <si>
    <t>224C</t>
  </si>
  <si>
    <t>225C</t>
  </si>
  <si>
    <t>226C</t>
  </si>
  <si>
    <t>227C</t>
  </si>
  <si>
    <t>228C</t>
  </si>
  <si>
    <t>229C</t>
  </si>
  <si>
    <t>2210C</t>
  </si>
  <si>
    <t>2211C</t>
  </si>
  <si>
    <t>2212C</t>
  </si>
  <si>
    <t>2213C</t>
  </si>
  <si>
    <t>2214C</t>
  </si>
  <si>
    <t>2215C</t>
  </si>
  <si>
    <t>231C</t>
  </si>
  <si>
    <t>232C</t>
  </si>
  <si>
    <t>233C</t>
  </si>
  <si>
    <t>234C</t>
  </si>
  <si>
    <t>235C</t>
  </si>
  <si>
    <t>236C</t>
  </si>
  <si>
    <t>237C</t>
  </si>
  <si>
    <t>238C</t>
  </si>
  <si>
    <t>239C</t>
  </si>
  <si>
    <t>2310C</t>
  </si>
  <si>
    <t>2311C</t>
  </si>
  <si>
    <t>2312C</t>
  </si>
  <si>
    <t>2313C</t>
  </si>
  <si>
    <t>2314C</t>
  </si>
  <si>
    <t>2315C</t>
  </si>
  <si>
    <t>241C</t>
  </si>
  <si>
    <t>242C</t>
  </si>
  <si>
    <t>243C</t>
  </si>
  <si>
    <t>244C</t>
  </si>
  <si>
    <t>245C</t>
  </si>
  <si>
    <t>246C</t>
  </si>
  <si>
    <t>247C</t>
  </si>
  <si>
    <t>248C</t>
  </si>
  <si>
    <t>249C</t>
  </si>
  <si>
    <t>2410C</t>
  </si>
  <si>
    <t>2411C</t>
  </si>
  <si>
    <t>2412C</t>
  </si>
  <si>
    <t>2413C</t>
  </si>
  <si>
    <t>2414C</t>
  </si>
  <si>
    <t>2415C</t>
  </si>
  <si>
    <t>251C</t>
  </si>
  <si>
    <t>252C</t>
  </si>
  <si>
    <t>253C</t>
  </si>
  <si>
    <t>254C</t>
  </si>
  <si>
    <t>255C</t>
  </si>
  <si>
    <t>256C</t>
  </si>
  <si>
    <t>257C</t>
  </si>
  <si>
    <t>258C</t>
  </si>
  <si>
    <t>259C</t>
  </si>
  <si>
    <t>2510C</t>
  </si>
  <si>
    <t>2511C</t>
  </si>
  <si>
    <t>2512C</t>
  </si>
  <si>
    <t>2513C</t>
  </si>
  <si>
    <t>2514C</t>
  </si>
  <si>
    <t>2515C</t>
  </si>
  <si>
    <t>261C</t>
  </si>
  <si>
    <t>262C</t>
  </si>
  <si>
    <t>263C</t>
  </si>
  <si>
    <t>264C</t>
  </si>
  <si>
    <t>265C</t>
  </si>
  <si>
    <t>266C</t>
  </si>
  <si>
    <t>267C</t>
  </si>
  <si>
    <t>268C</t>
  </si>
  <si>
    <t>269C</t>
  </si>
  <si>
    <t>2610C</t>
  </si>
  <si>
    <t>2611C</t>
  </si>
  <si>
    <t>2612C</t>
  </si>
  <si>
    <t>2613C</t>
  </si>
  <si>
    <t>2614C</t>
  </si>
  <si>
    <t>2615C</t>
  </si>
  <si>
    <t>271C</t>
  </si>
  <si>
    <t>272C</t>
  </si>
  <si>
    <t>273C</t>
  </si>
  <si>
    <t>274C</t>
  </si>
  <si>
    <t>275C</t>
  </si>
  <si>
    <t>276C</t>
  </si>
  <si>
    <t>277C</t>
  </si>
  <si>
    <t>278C</t>
  </si>
  <si>
    <t>279C</t>
  </si>
  <si>
    <t>2710C</t>
  </si>
  <si>
    <t>2711C</t>
  </si>
  <si>
    <t>2712C</t>
  </si>
  <si>
    <t>2713C</t>
  </si>
  <si>
    <t>2714C</t>
  </si>
  <si>
    <t>2715C</t>
  </si>
  <si>
    <t>281C</t>
  </si>
  <si>
    <t>282C</t>
  </si>
  <si>
    <t>283C</t>
  </si>
  <si>
    <t>284C</t>
  </si>
  <si>
    <t>285C</t>
  </si>
  <si>
    <t>286C</t>
  </si>
  <si>
    <t>287C</t>
  </si>
  <si>
    <t>288C</t>
  </si>
  <si>
    <t>289C</t>
  </si>
  <si>
    <t>2810C</t>
  </si>
  <si>
    <t>2811C</t>
  </si>
  <si>
    <t>2812C</t>
  </si>
  <si>
    <t>2813C</t>
  </si>
  <si>
    <t>2814C</t>
  </si>
  <si>
    <t>2815C</t>
  </si>
  <si>
    <t>291C</t>
  </si>
  <si>
    <t>292C</t>
  </si>
  <si>
    <t>293C</t>
  </si>
  <si>
    <t>294C</t>
  </si>
  <si>
    <t>295C</t>
  </si>
  <si>
    <t>296C</t>
  </si>
  <si>
    <t>297C</t>
  </si>
  <si>
    <t>298C</t>
  </si>
  <si>
    <t>299C</t>
  </si>
  <si>
    <t>2910C</t>
  </si>
  <si>
    <t>2911C</t>
  </si>
  <si>
    <t>2912C</t>
  </si>
  <si>
    <t>2913C</t>
  </si>
  <si>
    <t>2914C</t>
  </si>
  <si>
    <t>2915C</t>
  </si>
  <si>
    <t>301C</t>
  </si>
  <si>
    <t>302C</t>
  </si>
  <si>
    <t>303C</t>
  </si>
  <si>
    <t>304C</t>
  </si>
  <si>
    <t>305C</t>
  </si>
  <si>
    <t>306C</t>
  </si>
  <si>
    <t>307C</t>
  </si>
  <si>
    <t>308C</t>
  </si>
  <si>
    <t>309C</t>
  </si>
  <si>
    <t>3010C</t>
  </si>
  <si>
    <t>3011C</t>
  </si>
  <si>
    <t>3012C</t>
  </si>
  <si>
    <t>3013C</t>
  </si>
  <si>
    <t>3014C</t>
  </si>
  <si>
    <t>3015C</t>
  </si>
  <si>
    <t>311C</t>
  </si>
  <si>
    <t>312C</t>
  </si>
  <si>
    <t>313C</t>
  </si>
  <si>
    <t>314C</t>
  </si>
  <si>
    <t>315C</t>
  </si>
  <si>
    <t>316C</t>
  </si>
  <si>
    <t>317C</t>
  </si>
  <si>
    <t>318C</t>
  </si>
  <si>
    <t>319C</t>
  </si>
  <si>
    <t>3110C</t>
  </si>
  <si>
    <t>3111C</t>
  </si>
  <si>
    <t>3112C</t>
  </si>
  <si>
    <t>3113C</t>
  </si>
  <si>
    <t>3114C</t>
  </si>
  <si>
    <t>3115C</t>
  </si>
  <si>
    <t>321C</t>
  </si>
  <si>
    <t>322C</t>
  </si>
  <si>
    <t>323C</t>
  </si>
  <si>
    <t>324C</t>
  </si>
  <si>
    <t>325C</t>
  </si>
  <si>
    <t>326C</t>
  </si>
  <si>
    <t>327C</t>
  </si>
  <si>
    <t>328C</t>
  </si>
  <si>
    <t>329C</t>
  </si>
  <si>
    <t>3210C</t>
  </si>
  <si>
    <t>3211C</t>
  </si>
  <si>
    <t>3212C</t>
  </si>
  <si>
    <t>3213C</t>
  </si>
  <si>
    <t>3214C</t>
  </si>
  <si>
    <t>3215C</t>
  </si>
  <si>
    <t>Other benefits may include: (click for hyperlink)</t>
  </si>
  <si>
    <t>Position Information</t>
  </si>
  <si>
    <t>Is this a Classified, Exempt, Temporary or Trooper position?</t>
  </si>
  <si>
    <t>Trooper</t>
  </si>
  <si>
    <t xml:space="preserve">   Elder Care</t>
  </si>
  <si>
    <r>
      <t xml:space="preserve">Employee Contribution </t>
    </r>
    <r>
      <rPr>
        <b/>
        <i/>
        <u/>
        <sz val="11"/>
        <color theme="1"/>
        <rFont val="Calibri"/>
        <family val="2"/>
        <scheme val="minor"/>
      </rPr>
      <t>per pay period</t>
    </r>
  </si>
  <si>
    <r>
      <t xml:space="preserve">Employee Contribution </t>
    </r>
    <r>
      <rPr>
        <b/>
        <i/>
        <u/>
        <sz val="11"/>
        <color theme="1"/>
        <rFont val="Calibri"/>
        <family val="2"/>
        <scheme val="minor"/>
      </rPr>
      <t>annually</t>
    </r>
  </si>
  <si>
    <r>
      <t xml:space="preserve">State Contribution: Benefit to Employee </t>
    </r>
    <r>
      <rPr>
        <b/>
        <i/>
        <u/>
        <sz val="11"/>
        <color theme="1"/>
        <rFont val="Calibri"/>
        <family val="2"/>
        <scheme val="minor"/>
      </rPr>
      <t>annually</t>
    </r>
  </si>
  <si>
    <t>201Tr</t>
  </si>
  <si>
    <t>202Tr</t>
  </si>
  <si>
    <t>203Tr</t>
  </si>
  <si>
    <t>204Tr</t>
  </si>
  <si>
    <t>205Tr</t>
  </si>
  <si>
    <t>206Tr</t>
  </si>
  <si>
    <t>207Tr</t>
  </si>
  <si>
    <t>208Tr</t>
  </si>
  <si>
    <t>209Tr</t>
  </si>
  <si>
    <t>2010Tr</t>
  </si>
  <si>
    <t>2011Tr</t>
  </si>
  <si>
    <t>2012Tr</t>
  </si>
  <si>
    <t>2013Tr</t>
  </si>
  <si>
    <t>2014Tr</t>
  </si>
  <si>
    <t>2015Tr</t>
  </si>
  <si>
    <t>211Tr</t>
  </si>
  <si>
    <t>212Tr</t>
  </si>
  <si>
    <t>213Tr</t>
  </si>
  <si>
    <t>214Tr</t>
  </si>
  <si>
    <t>215Tr</t>
  </si>
  <si>
    <t>216Tr</t>
  </si>
  <si>
    <t>217Tr</t>
  </si>
  <si>
    <t>218Tr</t>
  </si>
  <si>
    <t>219Tr</t>
  </si>
  <si>
    <t>2110Tr</t>
  </si>
  <si>
    <t>2111Tr</t>
  </si>
  <si>
    <t>2112Tr</t>
  </si>
  <si>
    <t>2113Tr</t>
  </si>
  <si>
    <t>2114Tr</t>
  </si>
  <si>
    <t>2115Tr</t>
  </si>
  <si>
    <t>221Tr</t>
  </si>
  <si>
    <t>222Tr</t>
  </si>
  <si>
    <t>223Tr</t>
  </si>
  <si>
    <t>224Tr</t>
  </si>
  <si>
    <t>225Tr</t>
  </si>
  <si>
    <t>226Tr</t>
  </si>
  <si>
    <t>227Tr</t>
  </si>
  <si>
    <t>228Tr</t>
  </si>
  <si>
    <t>229Tr</t>
  </si>
  <si>
    <t>2210Tr</t>
  </si>
  <si>
    <t>2211Tr</t>
  </si>
  <si>
    <t>2212Tr</t>
  </si>
  <si>
    <t>2213Tr</t>
  </si>
  <si>
    <t>2214Tr</t>
  </si>
  <si>
    <t>2215Tr</t>
  </si>
  <si>
    <t>231Tr</t>
  </si>
  <si>
    <t>232Tr</t>
  </si>
  <si>
    <t>233Tr</t>
  </si>
  <si>
    <t>234Tr</t>
  </si>
  <si>
    <t>235Tr</t>
  </si>
  <si>
    <t>236Tr</t>
  </si>
  <si>
    <t>237Tr</t>
  </si>
  <si>
    <t>238Tr</t>
  </si>
  <si>
    <t>239Tr</t>
  </si>
  <si>
    <t>2310Tr</t>
  </si>
  <si>
    <t>2311Tr</t>
  </si>
  <si>
    <t>2312Tr</t>
  </si>
  <si>
    <t>2313Tr</t>
  </si>
  <si>
    <t>2314Tr</t>
  </si>
  <si>
    <t>2315Tr</t>
  </si>
  <si>
    <t>241Tr</t>
  </si>
  <si>
    <t>242Tr</t>
  </si>
  <si>
    <t>243Tr</t>
  </si>
  <si>
    <t>244Tr</t>
  </si>
  <si>
    <t>245Tr</t>
  </si>
  <si>
    <t>246Tr</t>
  </si>
  <si>
    <t>247Tr</t>
  </si>
  <si>
    <t>248Tr</t>
  </si>
  <si>
    <t>249Tr</t>
  </si>
  <si>
    <t>2410Tr</t>
  </si>
  <si>
    <t>2411Tr</t>
  </si>
  <si>
    <t>2412Tr</t>
  </si>
  <si>
    <t>2413Tr</t>
  </si>
  <si>
    <t>2414Tr</t>
  </si>
  <si>
    <t>2415Tr</t>
  </si>
  <si>
    <t>251Tr</t>
  </si>
  <si>
    <t>252Tr</t>
  </si>
  <si>
    <t>253Tr</t>
  </si>
  <si>
    <t>254Tr</t>
  </si>
  <si>
    <t>255Tr</t>
  </si>
  <si>
    <t>256Tr</t>
  </si>
  <si>
    <t>257Tr</t>
  </si>
  <si>
    <t>258Tr</t>
  </si>
  <si>
    <t>259Tr</t>
  </si>
  <si>
    <t>2510Tr</t>
  </si>
  <si>
    <t>2511Tr</t>
  </si>
  <si>
    <t>2512Tr</t>
  </si>
  <si>
    <t>2513Tr</t>
  </si>
  <si>
    <t>2514Tr</t>
  </si>
  <si>
    <t>2515Tr</t>
  </si>
  <si>
    <t>261Tr</t>
  </si>
  <si>
    <t>262Tr</t>
  </si>
  <si>
    <t>263Tr</t>
  </si>
  <si>
    <t>264Tr</t>
  </si>
  <si>
    <t>265Tr</t>
  </si>
  <si>
    <t>266Tr</t>
  </si>
  <si>
    <t>267Tr</t>
  </si>
  <si>
    <t>268Tr</t>
  </si>
  <si>
    <t>269Tr</t>
  </si>
  <si>
    <t>2610Tr</t>
  </si>
  <si>
    <t>2611Tr</t>
  </si>
  <si>
    <t>2612Tr</t>
  </si>
  <si>
    <t>2613Tr</t>
  </si>
  <si>
    <t>2614Tr</t>
  </si>
  <si>
    <t>2615Tr</t>
  </si>
  <si>
    <t>271Tr</t>
  </si>
  <si>
    <t>272Tr</t>
  </si>
  <si>
    <t>273Tr</t>
  </si>
  <si>
    <t>274Tr</t>
  </si>
  <si>
    <t>275Tr</t>
  </si>
  <si>
    <t>276Tr</t>
  </si>
  <si>
    <t>277Tr</t>
  </si>
  <si>
    <t>278Tr</t>
  </si>
  <si>
    <t>279Tr</t>
  </si>
  <si>
    <t>2710Tr</t>
  </si>
  <si>
    <t>2711Tr</t>
  </si>
  <si>
    <t>2712Tr</t>
  </si>
  <si>
    <t>2713Tr</t>
  </si>
  <si>
    <t>2714Tr</t>
  </si>
  <si>
    <t>2715Tr</t>
  </si>
  <si>
    <t>281Tr</t>
  </si>
  <si>
    <t>282Tr</t>
  </si>
  <si>
    <t>283Tr</t>
  </si>
  <si>
    <t>284Tr</t>
  </si>
  <si>
    <t>285Tr</t>
  </si>
  <si>
    <t>286Tr</t>
  </si>
  <si>
    <t>287Tr</t>
  </si>
  <si>
    <t>288Tr</t>
  </si>
  <si>
    <t>289Tr</t>
  </si>
  <si>
    <t>2810Tr</t>
  </si>
  <si>
    <t>2811Tr</t>
  </si>
  <si>
    <t>2812Tr</t>
  </si>
  <si>
    <t>2813Tr</t>
  </si>
  <si>
    <t>2814Tr</t>
  </si>
  <si>
    <t>2815Tr</t>
  </si>
  <si>
    <t>291Tr</t>
  </si>
  <si>
    <t>292Tr</t>
  </si>
  <si>
    <t>293Tr</t>
  </si>
  <si>
    <t>294Tr</t>
  </si>
  <si>
    <t>295Tr</t>
  </si>
  <si>
    <t>296Tr</t>
  </si>
  <si>
    <t>297Tr</t>
  </si>
  <si>
    <t>298Tr</t>
  </si>
  <si>
    <t>299Tr</t>
  </si>
  <si>
    <t>2910Tr</t>
  </si>
  <si>
    <t>2911Tr</t>
  </si>
  <si>
    <t>2912Tr</t>
  </si>
  <si>
    <t>2913Tr</t>
  </si>
  <si>
    <t>2914Tr</t>
  </si>
  <si>
    <t>2915Tr</t>
  </si>
  <si>
    <t>301Tr</t>
  </si>
  <si>
    <t>302Tr</t>
  </si>
  <si>
    <t>303Tr</t>
  </si>
  <si>
    <t>304Tr</t>
  </si>
  <si>
    <t>305Tr</t>
  </si>
  <si>
    <t>306Tr</t>
  </si>
  <si>
    <t>307Tr</t>
  </si>
  <si>
    <t>308Tr</t>
  </si>
  <si>
    <t>309Tr</t>
  </si>
  <si>
    <t>3010Tr</t>
  </si>
  <si>
    <t>3011Tr</t>
  </si>
  <si>
    <t>3012Tr</t>
  </si>
  <si>
    <t>3013Tr</t>
  </si>
  <si>
    <t>3014Tr</t>
  </si>
  <si>
    <t>3015Tr</t>
  </si>
  <si>
    <t>311Tr</t>
  </si>
  <si>
    <t>312Tr</t>
  </si>
  <si>
    <t>313Tr</t>
  </si>
  <si>
    <t>314Tr</t>
  </si>
  <si>
    <t>315Tr</t>
  </si>
  <si>
    <t>316Tr</t>
  </si>
  <si>
    <t>317Tr</t>
  </si>
  <si>
    <t>318Tr</t>
  </si>
  <si>
    <t>319Tr</t>
  </si>
  <si>
    <t>3110Tr</t>
  </si>
  <si>
    <t>3111Tr</t>
  </si>
  <si>
    <t>3112Tr</t>
  </si>
  <si>
    <t>3113Tr</t>
  </si>
  <si>
    <t>3114Tr</t>
  </si>
  <si>
    <t>3115Tr</t>
  </si>
  <si>
    <t>321Tr</t>
  </si>
  <si>
    <t>322Tr</t>
  </si>
  <si>
    <t>323Tr</t>
  </si>
  <si>
    <t>324Tr</t>
  </si>
  <si>
    <t>325Tr</t>
  </si>
  <si>
    <t>326Tr</t>
  </si>
  <si>
    <t>327Tr</t>
  </si>
  <si>
    <t>328Tr</t>
  </si>
  <si>
    <t>329Tr</t>
  </si>
  <si>
    <t>3210Tr</t>
  </si>
  <si>
    <t>3211Tr</t>
  </si>
  <si>
    <t>3212Tr</t>
  </si>
  <si>
    <t>3213Tr</t>
  </si>
  <si>
    <t>3214Tr</t>
  </si>
  <si>
    <t>3215Tr</t>
  </si>
  <si>
    <t>Troopers</t>
  </si>
  <si>
    <r>
      <t xml:space="preserve">Please note: this is an </t>
    </r>
    <r>
      <rPr>
        <b/>
        <sz val="11"/>
        <color theme="7" tint="0.59999389629810485"/>
        <rFont val="Calibri"/>
        <family val="2"/>
        <scheme val="minor"/>
      </rPr>
      <t>estimate</t>
    </r>
    <r>
      <rPr>
        <b/>
        <sz val="11"/>
        <color theme="0"/>
        <rFont val="Calibri"/>
        <family val="2"/>
        <scheme val="minor"/>
      </rPr>
      <t xml:space="preserve"> of compensation based solely upon values entered by the user and current costs. 
This is not, and should not be construed as, a guarantee of compensation for any position.</t>
    </r>
  </si>
  <si>
    <r>
      <t xml:space="preserve">&gt; Cells in </t>
    </r>
    <r>
      <rPr>
        <b/>
        <sz val="11"/>
        <color theme="0" tint="-0.34998626667073579"/>
        <rFont val="Calibri"/>
        <family val="2"/>
        <scheme val="minor"/>
      </rPr>
      <t>gray</t>
    </r>
    <r>
      <rPr>
        <sz val="11"/>
        <color theme="0"/>
        <rFont val="Calibri"/>
        <family val="2"/>
        <scheme val="minor"/>
      </rPr>
      <t xml:space="preserve"> may not be applicable based on previous values entered
&gt; Cells below are automatically updated to display applicable employee and State contributions which constitute the estimated compensation for this position</t>
    </r>
  </si>
  <si>
    <r>
      <rPr>
        <i/>
        <sz val="11"/>
        <color theme="0"/>
        <rFont val="Calibri"/>
        <family val="2"/>
        <scheme val="minor"/>
      </rPr>
      <t>Using the calculator:</t>
    </r>
    <r>
      <rPr>
        <sz val="11"/>
        <color theme="0"/>
        <rFont val="Calibri"/>
        <family val="2"/>
        <scheme val="minor"/>
      </rPr>
      <t xml:space="preserve">
&gt; Enter position- and employee-specific values into </t>
    </r>
    <r>
      <rPr>
        <b/>
        <sz val="11"/>
        <color rgb="FFFFFF00"/>
        <rFont val="Calibri"/>
        <family val="2"/>
        <scheme val="minor"/>
      </rPr>
      <t>yellow</t>
    </r>
    <r>
      <rPr>
        <sz val="11"/>
        <color rgb="FFFFFF00"/>
        <rFont val="Calibri"/>
        <family val="2"/>
        <scheme val="minor"/>
      </rPr>
      <t xml:space="preserve"> </t>
    </r>
    <r>
      <rPr>
        <sz val="11"/>
        <color theme="0"/>
        <rFont val="Calibri"/>
        <family val="2"/>
        <scheme val="minor"/>
      </rPr>
      <t>fields (to left) from drop-down menu</t>
    </r>
  </si>
  <si>
    <t xml:space="preserve"> CY17 PLAN RATES</t>
  </si>
  <si>
    <t xml:space="preserve">  Budgeted FY18 PLAN RATES- TO BE DETERMINED!</t>
  </si>
  <si>
    <t>Deferred Compensation  – for exempt state employees</t>
  </si>
  <si>
    <t>FY2017</t>
  </si>
  <si>
    <t>changes in July</t>
  </si>
  <si>
    <t>FY2016</t>
  </si>
  <si>
    <t>FY2018</t>
  </si>
  <si>
    <t>FY18</t>
  </si>
  <si>
    <t>fy18</t>
  </si>
  <si>
    <t>fy17</t>
  </si>
  <si>
    <t>SOURCE</t>
  </si>
  <si>
    <t xml:space="preserve"> CY18 PLAN RATES</t>
  </si>
  <si>
    <t>cyxx-fyxx linked report, tab DATA</t>
  </si>
  <si>
    <t>Up to $128,400 k</t>
  </si>
  <si>
    <t>https://www.ssa.gov/policy/docs/quickfacts/prog_highlights/</t>
  </si>
  <si>
    <t>SOURCES</t>
  </si>
  <si>
    <t>(no limit)</t>
  </si>
  <si>
    <t>FY2019</t>
  </si>
  <si>
    <t>FY19</t>
  </si>
  <si>
    <t xml:space="preserve"> CY19 PLAN RATES</t>
  </si>
  <si>
    <t>Old-Age, Survivors, and Disability Insurance (OASDI)</t>
  </si>
  <si>
    <t>fy19</t>
  </si>
  <si>
    <t>2016, 2017, 2018</t>
  </si>
  <si>
    <t>FY2020</t>
  </si>
  <si>
    <t>51Tr</t>
  </si>
  <si>
    <t>52Tr</t>
  </si>
  <si>
    <t>53Tr</t>
  </si>
  <si>
    <t>54Tr</t>
  </si>
  <si>
    <t>55Tr</t>
  </si>
  <si>
    <t>56Tr</t>
  </si>
  <si>
    <t>57Tr</t>
  </si>
  <si>
    <t>58Tr</t>
  </si>
  <si>
    <t>59Tr</t>
  </si>
  <si>
    <t>510Tr</t>
  </si>
  <si>
    <t>511Tr</t>
  </si>
  <si>
    <t>512Tr</t>
  </si>
  <si>
    <t>513Tr</t>
  </si>
  <si>
    <t>514Tr</t>
  </si>
  <si>
    <t>515Tr</t>
  </si>
  <si>
    <t>61Tr</t>
  </si>
  <si>
    <t>62Tr</t>
  </si>
  <si>
    <t>63Tr</t>
  </si>
  <si>
    <t>64Tr</t>
  </si>
  <si>
    <t>65Tr</t>
  </si>
  <si>
    <t>66Tr</t>
  </si>
  <si>
    <t>67Tr</t>
  </si>
  <si>
    <t>68Tr</t>
  </si>
  <si>
    <t>69Tr</t>
  </si>
  <si>
    <t>610Tr</t>
  </si>
  <si>
    <t>611Tr</t>
  </si>
  <si>
    <t>612Tr</t>
  </si>
  <si>
    <t>613Tr</t>
  </si>
  <si>
    <t>614Tr</t>
  </si>
  <si>
    <t>615Tr</t>
  </si>
  <si>
    <t>71Tr</t>
  </si>
  <si>
    <t>72Tr</t>
  </si>
  <si>
    <t>73Tr</t>
  </si>
  <si>
    <t>74Tr</t>
  </si>
  <si>
    <t>75Tr</t>
  </si>
  <si>
    <t>76Tr</t>
  </si>
  <si>
    <t>77Tr</t>
  </si>
  <si>
    <t>78Tr</t>
  </si>
  <si>
    <t>79Tr</t>
  </si>
  <si>
    <t>710Tr</t>
  </si>
  <si>
    <t>711Tr</t>
  </si>
  <si>
    <t>712Tr</t>
  </si>
  <si>
    <t>713Tr</t>
  </si>
  <si>
    <t>714Tr</t>
  </si>
  <si>
    <t>715Tr</t>
  </si>
  <si>
    <t>81Tr</t>
  </si>
  <si>
    <t>82Tr</t>
  </si>
  <si>
    <t>83Tr</t>
  </si>
  <si>
    <t>84Tr</t>
  </si>
  <si>
    <t>85Tr</t>
  </si>
  <si>
    <t>86Tr</t>
  </si>
  <si>
    <t>87Tr</t>
  </si>
  <si>
    <t>88Tr</t>
  </si>
  <si>
    <t>89Tr</t>
  </si>
  <si>
    <t>810Tr</t>
  </si>
  <si>
    <t>811Tr</t>
  </si>
  <si>
    <t>812Tr</t>
  </si>
  <si>
    <t>813Tr</t>
  </si>
  <si>
    <t>814Tr</t>
  </si>
  <si>
    <t>815Tr</t>
  </si>
  <si>
    <t>91Tr</t>
  </si>
  <si>
    <t>92Tr</t>
  </si>
  <si>
    <t>93Tr</t>
  </si>
  <si>
    <t>94Tr</t>
  </si>
  <si>
    <t>95Tr</t>
  </si>
  <si>
    <t>96Tr</t>
  </si>
  <si>
    <t>97Tr</t>
  </si>
  <si>
    <t>98Tr</t>
  </si>
  <si>
    <t>99Tr</t>
  </si>
  <si>
    <t>910Tr</t>
  </si>
  <si>
    <t>911Tr</t>
  </si>
  <si>
    <t>912Tr</t>
  </si>
  <si>
    <t>913Tr</t>
  </si>
  <si>
    <t>914Tr</t>
  </si>
  <si>
    <t>915Tr</t>
  </si>
  <si>
    <t>101Tr</t>
  </si>
  <si>
    <t>102Tr</t>
  </si>
  <si>
    <t>103Tr</t>
  </si>
  <si>
    <t>104Tr</t>
  </si>
  <si>
    <t>105Tr</t>
  </si>
  <si>
    <t>106Tr</t>
  </si>
  <si>
    <t>107Tr</t>
  </si>
  <si>
    <t>108Tr</t>
  </si>
  <si>
    <t>109Tr</t>
  </si>
  <si>
    <t>1010Tr</t>
  </si>
  <si>
    <t>1011Tr</t>
  </si>
  <si>
    <t>1012Tr</t>
  </si>
  <si>
    <t>1013Tr</t>
  </si>
  <si>
    <t>1014Tr</t>
  </si>
  <si>
    <t>1015Tr</t>
  </si>
  <si>
    <t>111Tr</t>
  </si>
  <si>
    <t>112Tr</t>
  </si>
  <si>
    <t>113Tr</t>
  </si>
  <si>
    <t>114Tr</t>
  </si>
  <si>
    <t>115Tr</t>
  </si>
  <si>
    <t>116Tr</t>
  </si>
  <si>
    <t>117Tr</t>
  </si>
  <si>
    <t>118Tr</t>
  </si>
  <si>
    <t>119Tr</t>
  </si>
  <si>
    <t>1110Tr</t>
  </si>
  <si>
    <t>1111Tr</t>
  </si>
  <si>
    <t>1112Tr</t>
  </si>
  <si>
    <t>1113Tr</t>
  </si>
  <si>
    <t>1114Tr</t>
  </si>
  <si>
    <t>1115Tr</t>
  </si>
  <si>
    <t>121Tr</t>
  </si>
  <si>
    <t>122Tr</t>
  </si>
  <si>
    <t>123Tr</t>
  </si>
  <si>
    <t>124Tr</t>
  </si>
  <si>
    <t>125Tr</t>
  </si>
  <si>
    <t>126Tr</t>
  </si>
  <si>
    <t>127Tr</t>
  </si>
  <si>
    <t>128Tr</t>
  </si>
  <si>
    <t>129Tr</t>
  </si>
  <si>
    <t>1210Tr</t>
  </si>
  <si>
    <t>1211Tr</t>
  </si>
  <si>
    <t>1212Tr</t>
  </si>
  <si>
    <t>1213Tr</t>
  </si>
  <si>
    <t>1214Tr</t>
  </si>
  <si>
    <t>1215Tr</t>
  </si>
  <si>
    <t>131Tr</t>
  </si>
  <si>
    <t>132Tr</t>
  </si>
  <si>
    <t>133Tr</t>
  </si>
  <si>
    <t>134Tr</t>
  </si>
  <si>
    <t>135Tr</t>
  </si>
  <si>
    <t>136Tr</t>
  </si>
  <si>
    <t>137Tr</t>
  </si>
  <si>
    <t>138Tr</t>
  </si>
  <si>
    <t>139Tr</t>
  </si>
  <si>
    <t>1310Tr</t>
  </si>
  <si>
    <t>1311Tr</t>
  </si>
  <si>
    <t>1312Tr</t>
  </si>
  <si>
    <t>1313Tr</t>
  </si>
  <si>
    <t>1314Tr</t>
  </si>
  <si>
    <t>1315Tr</t>
  </si>
  <si>
    <t>141Tr</t>
  </si>
  <si>
    <t>142Tr</t>
  </si>
  <si>
    <t>143Tr</t>
  </si>
  <si>
    <t>144Tr</t>
  </si>
  <si>
    <t>145Tr</t>
  </si>
  <si>
    <t>146Tr</t>
  </si>
  <si>
    <t>147Tr</t>
  </si>
  <si>
    <t>148Tr</t>
  </si>
  <si>
    <t>149Tr</t>
  </si>
  <si>
    <t>1410Tr</t>
  </si>
  <si>
    <t>1411Tr</t>
  </si>
  <si>
    <t>1412Tr</t>
  </si>
  <si>
    <t>1413Tr</t>
  </si>
  <si>
    <t>1414Tr</t>
  </si>
  <si>
    <t>1415Tr</t>
  </si>
  <si>
    <t>151Tr</t>
  </si>
  <si>
    <t>152Tr</t>
  </si>
  <si>
    <t>153Tr</t>
  </si>
  <si>
    <t>154Tr</t>
  </si>
  <si>
    <t>155Tr</t>
  </si>
  <si>
    <t>156Tr</t>
  </si>
  <si>
    <t>157Tr</t>
  </si>
  <si>
    <t>158Tr</t>
  </si>
  <si>
    <t>159Tr</t>
  </si>
  <si>
    <t>1510Tr</t>
  </si>
  <si>
    <t>1511Tr</t>
  </si>
  <si>
    <t>1512Tr</t>
  </si>
  <si>
    <t>1513Tr</t>
  </si>
  <si>
    <t>1514Tr</t>
  </si>
  <si>
    <t>1515Tr</t>
  </si>
  <si>
    <t>161Tr</t>
  </si>
  <si>
    <t>162Tr</t>
  </si>
  <si>
    <t>163Tr</t>
  </si>
  <si>
    <t>164Tr</t>
  </si>
  <si>
    <t>165Tr</t>
  </si>
  <si>
    <t>166Tr</t>
  </si>
  <si>
    <t>167Tr</t>
  </si>
  <si>
    <t>168Tr</t>
  </si>
  <si>
    <t>169Tr</t>
  </si>
  <si>
    <t>1610Tr</t>
  </si>
  <si>
    <t>1611Tr</t>
  </si>
  <si>
    <t>1612Tr</t>
  </si>
  <si>
    <t>1613Tr</t>
  </si>
  <si>
    <t>1614Tr</t>
  </si>
  <si>
    <t>1615Tr</t>
  </si>
  <si>
    <t>171Tr</t>
  </si>
  <si>
    <t>172Tr</t>
  </si>
  <si>
    <t>173Tr</t>
  </si>
  <si>
    <t>174Tr</t>
  </si>
  <si>
    <t>175Tr</t>
  </si>
  <si>
    <t>176Tr</t>
  </si>
  <si>
    <t>177Tr</t>
  </si>
  <si>
    <t>178Tr</t>
  </si>
  <si>
    <t>179Tr</t>
  </si>
  <si>
    <t>1710Tr</t>
  </si>
  <si>
    <t>1711Tr</t>
  </si>
  <si>
    <t>1712Tr</t>
  </si>
  <si>
    <t>1713Tr</t>
  </si>
  <si>
    <t>1714Tr</t>
  </si>
  <si>
    <t>1715Tr</t>
  </si>
  <si>
    <t>181Tr</t>
  </si>
  <si>
    <t>182Tr</t>
  </si>
  <si>
    <t>183Tr</t>
  </si>
  <si>
    <t>184Tr</t>
  </si>
  <si>
    <t>185Tr</t>
  </si>
  <si>
    <t>186Tr</t>
  </si>
  <si>
    <t>187Tr</t>
  </si>
  <si>
    <t>188Tr</t>
  </si>
  <si>
    <t>189Tr</t>
  </si>
  <si>
    <t>1810Tr</t>
  </si>
  <si>
    <t>1811Tr</t>
  </si>
  <si>
    <t>1812Tr</t>
  </si>
  <si>
    <t>1813Tr</t>
  </si>
  <si>
    <t>1814Tr</t>
  </si>
  <si>
    <t>1815Tr</t>
  </si>
  <si>
    <t>191Tr</t>
  </si>
  <si>
    <t>192Tr</t>
  </si>
  <si>
    <t>193Tr</t>
  </si>
  <si>
    <t>194Tr</t>
  </si>
  <si>
    <t>195Tr</t>
  </si>
  <si>
    <t>196Tr</t>
  </si>
  <si>
    <t>197Tr</t>
  </si>
  <si>
    <t>198Tr</t>
  </si>
  <si>
    <t>199Tr</t>
  </si>
  <si>
    <t>1910Tr</t>
  </si>
  <si>
    <t>1911Tr</t>
  </si>
  <si>
    <t>1912Tr</t>
  </si>
  <si>
    <t>1913Tr</t>
  </si>
  <si>
    <t>1914Tr</t>
  </si>
  <si>
    <t>1915Tr</t>
  </si>
  <si>
    <t>(Trooper pay scale begins at Pay Grade 20)</t>
  </si>
  <si>
    <t>Total (Estimated)</t>
  </si>
  <si>
    <t>Retirement Plan (select if Exempt)</t>
  </si>
  <si>
    <t xml:space="preserve"> CY20 PLAN RATES</t>
  </si>
  <si>
    <t>2016 - 2020</t>
  </si>
  <si>
    <t>2016, 2017, 2018, 2019, 2020</t>
  </si>
  <si>
    <t>EDIT IN JULY: Vantage Insurances Cheat Sheet via Finance</t>
  </si>
  <si>
    <t>Jan 20 - Jun 20</t>
  </si>
  <si>
    <t>FY2021</t>
  </si>
  <si>
    <t>FY2018-FY2019</t>
  </si>
  <si>
    <t>fy21 data received 7/7/20 from Erika Wolffing, Director of Retirement Operations</t>
  </si>
  <si>
    <t>FY21</t>
  </si>
  <si>
    <t>fy21</t>
  </si>
  <si>
    <t>FY2022</t>
  </si>
  <si>
    <t>FY22</t>
  </si>
  <si>
    <t xml:space="preserve"> CY21 PLAN RATES</t>
  </si>
  <si>
    <t xml:space="preserve"> CY22 PLAN RATES</t>
  </si>
  <si>
    <t>Up to $147,000 k</t>
  </si>
  <si>
    <t xml:space="preserve">Employees pay 25% of the premium. The State pays 75% of the premium. Employee cost is $.0321 per $1,000 of coverage. </t>
  </si>
  <si>
    <t>2021-2022</t>
  </si>
  <si>
    <t>source: cyxx-fyxy linked, Data, W55</t>
  </si>
  <si>
    <t>source: cyxx-fyxy linked, Data tab, W62</t>
  </si>
  <si>
    <t>cyxx-fyxx linked report, DATA tab, M57:M59</t>
  </si>
  <si>
    <t>cyxx-fyxx linked report, DATA tab, M16:N18</t>
  </si>
  <si>
    <t>7% increase 2022</t>
  </si>
  <si>
    <t>per pay period.</t>
  </si>
  <si>
    <t>per month</t>
  </si>
  <si>
    <t>FY23</t>
  </si>
  <si>
    <t>S43.72</t>
  </si>
  <si>
    <t>FY2023</t>
  </si>
  <si>
    <t>Beginning FY23- Retirement Contributions by Group</t>
  </si>
  <si>
    <t>Group</t>
  </si>
  <si>
    <t>Employer Share</t>
  </si>
  <si>
    <t>Beginning Pay Period Date</t>
  </si>
  <si>
    <t>A</t>
  </si>
  <si>
    <t>July 3, 2022, first full pay period in the new fiscal year</t>
  </si>
  <si>
    <t>C</t>
  </si>
  <si>
    <t>D</t>
  </si>
  <si>
    <t>6.65% if below 25th percentile breakpoint, otherwise 7.15%</t>
  </si>
  <si>
    <t>F/F*</t>
  </si>
  <si>
    <t>TRS-C</t>
  </si>
  <si>
    <t>June 19, 2022. Last pay period beginning in the current fiscal year</t>
  </si>
  <si>
    <t>Notes</t>
  </si>
  <si>
    <t>Act 114 in 2022 defines the calculation for employee share for Groups  A,C,D, F/F* and TRS-C</t>
  </si>
  <si>
    <t>Note that 3 VSA 473  (f) adds .1% to the figures in Act 114 for VSERS employees to arrive at the above figures</t>
  </si>
  <si>
    <r>
      <t xml:space="preserve">Pension/OPEB Shares of </t>
    </r>
    <r>
      <rPr>
        <b/>
        <sz val="11"/>
        <color indexed="8"/>
        <rFont val="Calibri"/>
        <family val="2"/>
      </rPr>
      <t>Employer</t>
    </r>
    <r>
      <rPr>
        <sz val="11"/>
        <color theme="1"/>
        <rFont val="Calibri"/>
        <family val="2"/>
        <scheme val="minor"/>
      </rPr>
      <t xml:space="preserve"> Contribution:</t>
    </r>
  </si>
  <si>
    <t>Pension%</t>
  </si>
  <si>
    <t>OPEB+Administrative%</t>
  </si>
  <si>
    <t>Total</t>
  </si>
  <si>
    <t>The above calculations do not include any Market Factor adjustments. 
Amounts indicated are pre-tax and effective for the 2023 Fiscal Year.</t>
  </si>
  <si>
    <r>
      <t xml:space="preserve">State of Vermont Compensation Calculator FY23
</t>
    </r>
    <r>
      <rPr>
        <b/>
        <sz val="10"/>
        <color theme="0"/>
        <rFont val="Calibri"/>
        <family val="2"/>
        <scheme val="minor"/>
      </rPr>
      <t xml:space="preserve">This calculator is applicable for most </t>
    </r>
    <r>
      <rPr>
        <b/>
        <sz val="10"/>
        <color theme="7" tint="0.59999389629810485"/>
        <rFont val="Calibri"/>
        <family val="2"/>
        <scheme val="minor"/>
      </rPr>
      <t>Executive Branch</t>
    </r>
    <r>
      <rPr>
        <b/>
        <sz val="10"/>
        <color theme="0"/>
        <rFont val="Calibri"/>
        <family val="2"/>
        <scheme val="minor"/>
      </rPr>
      <t xml:space="preserve"> positions for the State of Vermont. </t>
    </r>
  </si>
  <si>
    <t>Empl Share</t>
  </si>
  <si>
    <t>Defined Benefit plan (if applicable)</t>
  </si>
  <si>
    <t>Teacher's Retirement System - Group C</t>
  </si>
  <si>
    <t>Group F/F* – for the majority of classified state employees (F* if hired after 7/1/2008)</t>
  </si>
  <si>
    <t>if below 25% breakpoint</t>
  </si>
  <si>
    <t>if above breakpoint</t>
  </si>
  <si>
    <t>hourly salary</t>
  </si>
  <si>
    <t>hourly salary - exempt</t>
  </si>
  <si>
    <t>Hourly Salary (if Classified, Temporary or Trooper* position)</t>
  </si>
  <si>
    <t>Retirement - Defined Contribution**</t>
  </si>
  <si>
    <t>**available for exempt employees</t>
  </si>
  <si>
    <t>*Trooper pay currently using FY22 pay chart; FY23 not yet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</si>
</sst>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0.00_)"/>
    <numFmt numFmtId="166" formatCode="&quot;$&quot;#,##0.00000"/>
    <numFmt numFmtId="167" formatCode="&quot;$&quot;#,##0.000000_);\(&quot;$&quot;#,##0.000000\)"/>
    <numFmt numFmtId="168" formatCode="&quot;$&quot;#,##0.00000_);\(&quot;$&quot;#,##0.00000\)"/>
    <numFmt numFmtId="169" formatCode="0.00000"/>
    <numFmt numFmtId="170" formatCode="&quot;$&quot;#,##0.000_);\(&quot;$&quot;#,##0.000\)"/>
    <numFmt numFmtId="171" formatCode="0.000000"/>
    <numFmt numFmtId="172" formatCode="0.0000"/>
    <numFmt numFmtId="173" formatCode="#,##0.00000_);\(#,##0.00000\)"/>
    <numFmt numFmtId="174" formatCode="&quot;$&quot;#,##0.0000"/>
    <numFmt numFmtId="175" formatCode="&quot;$&quot;#,##0"/>
    <numFmt numFmtId="176" formatCode=";;;"/>
    <numFmt numFmtId="177" formatCode="00"/>
    <numFmt numFmtId="178" formatCode="0.0000%"/>
  </numFmts>
  <fonts count="6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0"/>
      <color indexed="1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0"/>
      <name val="Arial"/>
      <family val="2"/>
    </font>
    <font>
      <b/>
      <sz val="10"/>
      <name val="Times New Roman"/>
      <family val="1"/>
    </font>
    <font>
      <sz val="11"/>
      <name val="Arial"/>
      <family val="2"/>
    </font>
    <font>
      <b/>
      <sz val="12"/>
      <name val="Times New Roman"/>
      <family val="1"/>
    </font>
    <font>
      <u/>
      <sz val="10"/>
      <name val="Times New Roman"/>
      <family val="1"/>
    </font>
    <font>
      <b/>
      <u/>
      <sz val="10"/>
      <name val="Times New Roman"/>
      <family val="1"/>
    </font>
    <font>
      <sz val="8"/>
      <name val="Arial"/>
      <family val="2"/>
    </font>
    <font>
      <b/>
      <sz val="10"/>
      <color indexed="10"/>
      <name val="Arial"/>
      <family val="2"/>
    </font>
    <font>
      <b/>
      <sz val="8"/>
      <name val="Arial"/>
      <family val="2"/>
    </font>
    <font>
      <b/>
      <sz val="10"/>
      <color indexed="12"/>
      <name val="Times New Roman"/>
      <family val="1"/>
    </font>
    <font>
      <b/>
      <sz val="14"/>
      <color indexed="12"/>
      <name val="Times New Roman"/>
      <family val="1"/>
    </font>
    <font>
      <b/>
      <sz val="10"/>
      <color indexed="12"/>
      <name val="Arial"/>
      <family val="2"/>
    </font>
    <font>
      <sz val="12"/>
      <name val="Arial"/>
      <family val="2"/>
    </font>
    <font>
      <i/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2.85"/>
      <color rgb="FF333333"/>
      <name val="Verdana"/>
      <family val="2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color rgb="FF515151"/>
      <name val="Arial"/>
      <family val="2"/>
    </font>
    <font>
      <b/>
      <sz val="11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sz val="11"/>
      <color theme="7" tint="0.59999389629810485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11"/>
      <color theme="1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7" tint="0.59999389629810485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b/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0"/>
      <name val="Arial"/>
      <family val="2"/>
    </font>
    <font>
      <i/>
      <sz val="10"/>
      <name val="Arial"/>
      <family val="2"/>
    </font>
    <font>
      <i/>
      <sz val="11"/>
      <color theme="1"/>
      <name val="Arial"/>
      <family val="2"/>
    </font>
    <font>
      <i/>
      <sz val="11"/>
      <name val="Arial"/>
      <family val="2"/>
    </font>
    <font>
      <b/>
      <i/>
      <sz val="14"/>
      <name val="Arial"/>
      <family val="2"/>
    </font>
    <font>
      <b/>
      <i/>
      <u/>
      <sz val="10"/>
      <name val="Arial"/>
      <family val="2"/>
    </font>
    <font>
      <i/>
      <sz val="11"/>
      <color rgb="FFFF0000"/>
      <name val="Arial"/>
      <family val="2"/>
    </font>
    <font>
      <i/>
      <sz val="10"/>
      <color rgb="FFFF0000"/>
      <name val="Arial"/>
      <family val="2"/>
    </font>
    <font>
      <i/>
      <u/>
      <sz val="10"/>
      <color rgb="FFFF0000"/>
      <name val="Arial"/>
      <family val="2"/>
    </font>
    <font>
      <b/>
      <sz val="11"/>
      <color indexed="8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rgb="FFFFFFCC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8"/>
      </patternFill>
    </fill>
    <fill>
      <patternFill patternType="gray125">
        <fgColor indexed="8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gray125">
        <fgColor indexed="8"/>
        <bgColor rgb="FFFFFF00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6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1" fontId="20" fillId="0" borderId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6" fillId="0" borderId="0" applyNumberFormat="0" applyFill="0" applyBorder="0" applyAlignment="0" applyProtection="0"/>
  </cellStyleXfs>
  <cellXfs count="736">
    <xf numFmtId="0" fontId="0" fillId="0" borderId="0" xfId="0"/>
    <xf numFmtId="10" fontId="3" fillId="0" borderId="0" xfId="0" applyNumberFormat="1" applyFont="1"/>
    <xf numFmtId="7" fontId="1" fillId="2" borderId="0" xfId="1" applyNumberFormat="1" applyFill="1"/>
    <xf numFmtId="10" fontId="0" fillId="0" borderId="0" xfId="0" applyNumberFormat="1"/>
    <xf numFmtId="0" fontId="4" fillId="0" borderId="0" xfId="0" quotePrefix="1" applyFont="1"/>
    <xf numFmtId="0" fontId="3" fillId="0" borderId="0" xfId="0" applyFont="1"/>
    <xf numFmtId="0" fontId="5" fillId="0" borderId="0" xfId="0" applyFont="1"/>
    <xf numFmtId="14" fontId="6" fillId="0" borderId="0" xfId="0" applyNumberFormat="1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14" fontId="3" fillId="0" borderId="0" xfId="0" applyNumberFormat="1" applyFont="1"/>
    <xf numFmtId="0" fontId="9" fillId="3" borderId="1" xfId="0" applyFont="1" applyFill="1" applyBorder="1"/>
    <xf numFmtId="0" fontId="3" fillId="3" borderId="2" xfId="0" applyFont="1" applyFill="1" applyBorder="1"/>
    <xf numFmtId="0" fontId="3" fillId="3" borderId="3" xfId="0" applyFont="1" applyFill="1" applyBorder="1"/>
    <xf numFmtId="5" fontId="3" fillId="0" borderId="0" xfId="0" applyNumberFormat="1" applyFont="1"/>
    <xf numFmtId="0" fontId="3" fillId="3" borderId="4" xfId="0" applyFont="1" applyFill="1" applyBorder="1"/>
    <xf numFmtId="0" fontId="9" fillId="3" borderId="4" xfId="0" applyFont="1" applyFill="1" applyBorder="1"/>
    <xf numFmtId="0" fontId="3" fillId="3" borderId="5" xfId="0" applyFont="1" applyFill="1" applyBorder="1"/>
    <xf numFmtId="0" fontId="9" fillId="3" borderId="5" xfId="0" applyFont="1" applyFill="1" applyBorder="1" applyAlignment="1">
      <alignment horizontal="center"/>
    </xf>
    <xf numFmtId="0" fontId="9" fillId="3" borderId="5" xfId="0" applyFont="1" applyFill="1" applyBorder="1"/>
    <xf numFmtId="0" fontId="3" fillId="3" borderId="6" xfId="0" applyFont="1" applyFill="1" applyBorder="1"/>
    <xf numFmtId="0" fontId="9" fillId="3" borderId="6" xfId="0" applyFont="1" applyFill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3" fillId="4" borderId="5" xfId="0" applyFont="1" applyFill="1" applyBorder="1"/>
    <xf numFmtId="7" fontId="3" fillId="4" borderId="5" xfId="0" applyNumberFormat="1" applyFont="1" applyFill="1" applyBorder="1"/>
    <xf numFmtId="7" fontId="3" fillId="4" borderId="4" xfId="0" applyNumberFormat="1" applyFont="1" applyFill="1" applyBorder="1" applyAlignment="1">
      <alignment horizontal="right"/>
    </xf>
    <xf numFmtId="0" fontId="3" fillId="4" borderId="4" xfId="0" applyFont="1" applyFill="1" applyBorder="1"/>
    <xf numFmtId="7" fontId="3" fillId="4" borderId="5" xfId="0" applyNumberFormat="1" applyFont="1" applyFill="1" applyBorder="1" applyAlignment="1">
      <alignment horizontal="right"/>
    </xf>
    <xf numFmtId="0" fontId="3" fillId="4" borderId="6" xfId="0" applyFont="1" applyFill="1" applyBorder="1"/>
    <xf numFmtId="7" fontId="3" fillId="4" borderId="6" xfId="0" applyNumberFormat="1" applyFont="1" applyFill="1" applyBorder="1"/>
    <xf numFmtId="7" fontId="3" fillId="4" borderId="6" xfId="0" applyNumberFormat="1" applyFont="1" applyFill="1" applyBorder="1" applyAlignment="1">
      <alignment horizontal="right"/>
    </xf>
    <xf numFmtId="0" fontId="3" fillId="0" borderId="5" xfId="0" applyFont="1" applyBorder="1"/>
    <xf numFmtId="164" fontId="3" fillId="5" borderId="5" xfId="0" applyNumberFormat="1" applyFont="1" applyFill="1" applyBorder="1"/>
    <xf numFmtId="164" fontId="3" fillId="4" borderId="5" xfId="0" applyNumberFormat="1" applyFont="1" applyFill="1" applyBorder="1"/>
    <xf numFmtId="0" fontId="3" fillId="0" borderId="1" xfId="0" applyFont="1" applyBorder="1"/>
    <xf numFmtId="164" fontId="3" fillId="0" borderId="2" xfId="0" applyNumberFormat="1" applyFont="1" applyBorder="1"/>
    <xf numFmtId="164" fontId="3" fillId="0" borderId="1" xfId="0" applyNumberFormat="1" applyFont="1" applyBorder="1"/>
    <xf numFmtId="164" fontId="3" fillId="4" borderId="1" xfId="0" applyNumberFormat="1" applyFont="1" applyFill="1" applyBorder="1"/>
    <xf numFmtId="164" fontId="3" fillId="4" borderId="2" xfId="0" applyNumberFormat="1" applyFont="1" applyFill="1" applyBorder="1"/>
    <xf numFmtId="4" fontId="10" fillId="0" borderId="0" xfId="2" applyNumberFormat="1" applyFont="1"/>
    <xf numFmtId="10" fontId="3" fillId="0" borderId="8" xfId="0" applyNumberFormat="1" applyFont="1" applyBorder="1"/>
    <xf numFmtId="0" fontId="3" fillId="0" borderId="9" xfId="0" applyFont="1" applyBorder="1"/>
    <xf numFmtId="0" fontId="3" fillId="0" borderId="8" xfId="0" applyFont="1" applyBorder="1"/>
    <xf numFmtId="0" fontId="3" fillId="0" borderId="10" xfId="0" applyFont="1" applyBorder="1"/>
    <xf numFmtId="164" fontId="3" fillId="5" borderId="6" xfId="0" applyNumberFormat="1" applyFont="1" applyFill="1" applyBorder="1"/>
    <xf numFmtId="164" fontId="3" fillId="4" borderId="6" xfId="0" applyNumberFormat="1" applyFont="1" applyFill="1" applyBorder="1"/>
    <xf numFmtId="164" fontId="3" fillId="0" borderId="7" xfId="0" applyNumberFormat="1" applyFont="1" applyBorder="1"/>
    <xf numFmtId="7" fontId="3" fillId="4" borderId="7" xfId="0" applyNumberFormat="1" applyFont="1" applyFill="1" applyBorder="1" applyAlignment="1">
      <alignment horizontal="right"/>
    </xf>
    <xf numFmtId="164" fontId="3" fillId="4" borderId="7" xfId="0" applyNumberFormat="1" applyFont="1" applyFill="1" applyBorder="1"/>
    <xf numFmtId="0" fontId="3" fillId="0" borderId="4" xfId="0" applyFont="1" applyBorder="1"/>
    <xf numFmtId="164" fontId="3" fillId="5" borderId="4" xfId="0" applyNumberFormat="1" applyFont="1" applyFill="1" applyBorder="1"/>
    <xf numFmtId="164" fontId="3" fillId="4" borderId="4" xfId="0" applyNumberFormat="1" applyFont="1" applyFill="1" applyBorder="1"/>
    <xf numFmtId="164" fontId="0" fillId="0" borderId="0" xfId="0" applyNumberFormat="1"/>
    <xf numFmtId="10" fontId="3" fillId="0" borderId="5" xfId="0" applyNumberFormat="1" applyFont="1" applyBorder="1"/>
    <xf numFmtId="10" fontId="3" fillId="0" borderId="9" xfId="0" applyNumberFormat="1" applyFont="1" applyBorder="1"/>
    <xf numFmtId="10" fontId="3" fillId="0" borderId="6" xfId="0" applyNumberFormat="1" applyFont="1" applyBorder="1"/>
    <xf numFmtId="10" fontId="3" fillId="0" borderId="10" xfId="0" applyNumberFormat="1" applyFont="1" applyBorder="1"/>
    <xf numFmtId="164" fontId="3" fillId="0" borderId="0" xfId="0" applyNumberFormat="1" applyFont="1"/>
    <xf numFmtId="0" fontId="11" fillId="3" borderId="1" xfId="0" applyFont="1" applyFill="1" applyBorder="1"/>
    <xf numFmtId="0" fontId="9" fillId="3" borderId="2" xfId="0" applyFont="1" applyFill="1" applyBorder="1"/>
    <xf numFmtId="0" fontId="9" fillId="3" borderId="3" xfId="0" applyFont="1" applyFill="1" applyBorder="1"/>
    <xf numFmtId="0" fontId="6" fillId="3" borderId="2" xfId="0" applyFont="1" applyFill="1" applyBorder="1"/>
    <xf numFmtId="0" fontId="6" fillId="3" borderId="3" xfId="0" applyFont="1" applyFill="1" applyBorder="1"/>
    <xf numFmtId="0" fontId="8" fillId="0" borderId="11" xfId="0" applyFont="1" applyBorder="1"/>
    <xf numFmtId="0" fontId="8" fillId="3" borderId="12" xfId="0" applyFont="1" applyFill="1" applyBorder="1"/>
    <xf numFmtId="0" fontId="6" fillId="3" borderId="7" xfId="0" applyFont="1" applyFill="1" applyBorder="1"/>
    <xf numFmtId="0" fontId="6" fillId="3" borderId="0" xfId="0" applyFont="1" applyFill="1"/>
    <xf numFmtId="0" fontId="9" fillId="0" borderId="13" xfId="0" applyFont="1" applyBorder="1"/>
    <xf numFmtId="0" fontId="9" fillId="0" borderId="0" xfId="0" applyFont="1"/>
    <xf numFmtId="0" fontId="9" fillId="0" borderId="7" xfId="0" applyFont="1" applyBorder="1" applyAlignment="1">
      <alignment horizontal="right"/>
    </xf>
    <xf numFmtId="0" fontId="9" fillId="0" borderId="11" xfId="0" applyFont="1" applyBorder="1" applyAlignment="1">
      <alignment horizontal="right"/>
    </xf>
    <xf numFmtId="0" fontId="8" fillId="0" borderId="4" xfId="0" applyFont="1" applyBorder="1"/>
    <xf numFmtId="0" fontId="9" fillId="0" borderId="4" xfId="0" applyFont="1" applyBorder="1"/>
    <xf numFmtId="0" fontId="9" fillId="0" borderId="14" xfId="0" applyFont="1" applyBorder="1"/>
    <xf numFmtId="0" fontId="9" fillId="0" borderId="15" xfId="0" applyFont="1" applyBorder="1"/>
    <xf numFmtId="0" fontId="8" fillId="0" borderId="1" xfId="0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8" fillId="0" borderId="11" xfId="0" applyFont="1" applyBorder="1" applyAlignment="1">
      <alignment horizontal="right"/>
    </xf>
    <xf numFmtId="0" fontId="8" fillId="0" borderId="5" xfId="0" applyFont="1" applyBorder="1"/>
    <xf numFmtId="0" fontId="9" fillId="0" borderId="5" xfId="0" applyFont="1" applyBorder="1"/>
    <xf numFmtId="0" fontId="9" fillId="0" borderId="8" xfId="0" applyFont="1" applyBorder="1"/>
    <xf numFmtId="0" fontId="9" fillId="0" borderId="1" xfId="0" applyFont="1" applyBorder="1" applyAlignment="1">
      <alignment horizontal="center"/>
    </xf>
    <xf numFmtId="165" fontId="9" fillId="0" borderId="7" xfId="0" applyNumberFormat="1" applyFont="1" applyBorder="1"/>
    <xf numFmtId="7" fontId="0" fillId="0" borderId="0" xfId="0" applyNumberFormat="1"/>
    <xf numFmtId="165" fontId="9" fillId="0" borderId="0" xfId="0" applyNumberFormat="1" applyFont="1"/>
    <xf numFmtId="7" fontId="3" fillId="0" borderId="5" xfId="0" applyNumberFormat="1" applyFont="1" applyBorder="1"/>
    <xf numFmtId="0" fontId="8" fillId="0" borderId="4" xfId="0" quotePrefix="1" applyFont="1" applyBorder="1" applyAlignment="1">
      <alignment horizontal="right"/>
    </xf>
    <xf numFmtId="0" fontId="8" fillId="0" borderId="11" xfId="0" quotePrefix="1" applyFont="1" applyBorder="1" applyAlignment="1">
      <alignment horizontal="right"/>
    </xf>
    <xf numFmtId="7" fontId="9" fillId="0" borderId="5" xfId="0" applyNumberFormat="1" applyFont="1" applyBorder="1"/>
    <xf numFmtId="166" fontId="3" fillId="5" borderId="9" xfId="0" applyNumberFormat="1" applyFont="1" applyFill="1" applyBorder="1"/>
    <xf numFmtId="167" fontId="9" fillId="4" borderId="7" xfId="0" applyNumberFormat="1" applyFont="1" applyFill="1" applyBorder="1"/>
    <xf numFmtId="167" fontId="9" fillId="4" borderId="0" xfId="0" applyNumberFormat="1" applyFont="1" applyFill="1"/>
    <xf numFmtId="168" fontId="9" fillId="0" borderId="8" xfId="0" applyNumberFormat="1" applyFont="1" applyBorder="1"/>
    <xf numFmtId="0" fontId="9" fillId="3" borderId="6" xfId="0" applyFont="1" applyFill="1" applyBorder="1"/>
    <xf numFmtId="7" fontId="9" fillId="0" borderId="5" xfId="0" quotePrefix="1" applyNumberFormat="1" applyFont="1" applyBorder="1"/>
    <xf numFmtId="7" fontId="9" fillId="0" borderId="11" xfId="0" applyNumberFormat="1" applyFont="1" applyBorder="1"/>
    <xf numFmtId="0" fontId="9" fillId="0" borderId="5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9" fillId="0" borderId="8" xfId="0" applyFont="1" applyBorder="1" applyAlignment="1">
      <alignment horizontal="right"/>
    </xf>
    <xf numFmtId="0" fontId="9" fillId="0" borderId="6" xfId="0" applyFont="1" applyBorder="1"/>
    <xf numFmtId="7" fontId="9" fillId="4" borderId="5" xfId="0" applyNumberFormat="1" applyFont="1" applyFill="1" applyBorder="1"/>
    <xf numFmtId="0" fontId="3" fillId="5" borderId="9" xfId="0" applyFont="1" applyFill="1" applyBorder="1"/>
    <xf numFmtId="7" fontId="9" fillId="0" borderId="0" xfId="0" applyNumberFormat="1" applyFont="1"/>
    <xf numFmtId="169" fontId="9" fillId="6" borderId="5" xfId="0" applyNumberFormat="1" applyFont="1" applyFill="1" applyBorder="1"/>
    <xf numFmtId="169" fontId="9" fillId="0" borderId="11" xfId="0" applyNumberFormat="1" applyFont="1" applyBorder="1"/>
    <xf numFmtId="7" fontId="3" fillId="4" borderId="4" xfId="0" applyNumberFormat="1" applyFont="1" applyFill="1" applyBorder="1"/>
    <xf numFmtId="0" fontId="12" fillId="0" borderId="5" xfId="0" applyFont="1" applyBorder="1"/>
    <xf numFmtId="169" fontId="13" fillId="6" borderId="5" xfId="0" applyNumberFormat="1" applyFont="1" applyFill="1" applyBorder="1"/>
    <xf numFmtId="169" fontId="13" fillId="0" borderId="11" xfId="0" applyNumberFormat="1" applyFont="1" applyBorder="1"/>
    <xf numFmtId="7" fontId="9" fillId="0" borderId="8" xfId="0" applyNumberFormat="1" applyFont="1" applyBorder="1"/>
    <xf numFmtId="169" fontId="3" fillId="6" borderId="9" xfId="0" applyNumberFormat="1" applyFont="1" applyFill="1" applyBorder="1"/>
    <xf numFmtId="0" fontId="8" fillId="0" borderId="6" xfId="0" applyFont="1" applyBorder="1"/>
    <xf numFmtId="0" fontId="9" fillId="4" borderId="5" xfId="0" applyFont="1" applyFill="1" applyBorder="1"/>
    <xf numFmtId="0" fontId="14" fillId="0" borderId="4" xfId="0" applyFont="1" applyBorder="1"/>
    <xf numFmtId="169" fontId="8" fillId="6" borderId="4" xfId="0" applyNumberFormat="1" applyFont="1" applyFill="1" applyBorder="1"/>
    <xf numFmtId="169" fontId="8" fillId="0" borderId="11" xfId="0" applyNumberFormat="1" applyFont="1" applyBorder="1"/>
    <xf numFmtId="0" fontId="6" fillId="3" borderId="14" xfId="0" applyFont="1" applyFill="1" applyBorder="1"/>
    <xf numFmtId="0" fontId="6" fillId="3" borderId="4" xfId="0" applyFont="1" applyFill="1" applyBorder="1"/>
    <xf numFmtId="0" fontId="6" fillId="3" borderId="8" xfId="0" applyFont="1" applyFill="1" applyBorder="1"/>
    <xf numFmtId="0" fontId="3" fillId="4" borderId="2" xfId="0" applyFont="1" applyFill="1" applyBorder="1"/>
    <xf numFmtId="169" fontId="8" fillId="6" borderId="5" xfId="0" applyNumberFormat="1" applyFont="1" applyFill="1" applyBorder="1"/>
    <xf numFmtId="169" fontId="8" fillId="0" borderId="0" xfId="0" applyNumberFormat="1" applyFont="1"/>
    <xf numFmtId="0" fontId="9" fillId="0" borderId="12" xfId="0" applyFont="1" applyBorder="1"/>
    <xf numFmtId="7" fontId="3" fillId="0" borderId="6" xfId="0" applyNumberFormat="1" applyFont="1" applyBorder="1"/>
    <xf numFmtId="169" fontId="3" fillId="6" borderId="5" xfId="0" applyNumberFormat="1" applyFont="1" applyFill="1" applyBorder="1"/>
    <xf numFmtId="164" fontId="3" fillId="5" borderId="9" xfId="0" applyNumberFormat="1" applyFont="1" applyFill="1" applyBorder="1"/>
    <xf numFmtId="0" fontId="9" fillId="0" borderId="10" xfId="0" applyFont="1" applyBorder="1"/>
    <xf numFmtId="7" fontId="9" fillId="4" borderId="6" xfId="0" applyNumberFormat="1" applyFont="1" applyFill="1" applyBorder="1"/>
    <xf numFmtId="169" fontId="9" fillId="6" borderId="5" xfId="0" applyNumberFormat="1" applyFont="1" applyFill="1" applyBorder="1" applyAlignment="1">
      <alignment horizontal="right"/>
    </xf>
    <xf numFmtId="170" fontId="9" fillId="4" borderId="5" xfId="0" applyNumberFormat="1" applyFont="1" applyFill="1" applyBorder="1"/>
    <xf numFmtId="7" fontId="9" fillId="0" borderId="6" xfId="0" applyNumberFormat="1" applyFont="1" applyBorder="1"/>
    <xf numFmtId="0" fontId="8" fillId="0" borderId="13" xfId="0" applyFont="1" applyBorder="1"/>
    <xf numFmtId="0" fontId="8" fillId="0" borderId="12" xfId="0" applyFont="1" applyBorder="1"/>
    <xf numFmtId="7" fontId="3" fillId="4" borderId="16" xfId="0" applyNumberFormat="1" applyFont="1" applyFill="1" applyBorder="1"/>
    <xf numFmtId="7" fontId="3" fillId="4" borderId="17" xfId="0" applyNumberFormat="1" applyFont="1" applyFill="1" applyBorder="1"/>
    <xf numFmtId="0" fontId="9" fillId="0" borderId="0" xfId="0" applyFont="1" applyAlignment="1">
      <alignment horizontal="center"/>
    </xf>
    <xf numFmtId="0" fontId="9" fillId="0" borderId="18" xfId="0" applyFont="1" applyBorder="1"/>
    <xf numFmtId="0" fontId="8" fillId="0" borderId="16" xfId="0" applyFont="1" applyBorder="1"/>
    <xf numFmtId="0" fontId="15" fillId="0" borderId="0" xfId="0" applyFont="1"/>
    <xf numFmtId="0" fontId="0" fillId="0" borderId="16" xfId="0" applyBorder="1"/>
    <xf numFmtId="170" fontId="0" fillId="0" borderId="0" xfId="0" applyNumberFormat="1"/>
    <xf numFmtId="7" fontId="3" fillId="4" borderId="19" xfId="0" applyNumberFormat="1" applyFont="1" applyFill="1" applyBorder="1"/>
    <xf numFmtId="7" fontId="3" fillId="4" borderId="19" xfId="0" applyNumberFormat="1" applyFont="1" applyFill="1" applyBorder="1" applyAlignment="1">
      <alignment horizontal="right"/>
    </xf>
    <xf numFmtId="7" fontId="3" fillId="4" borderId="17" xfId="0" applyNumberFormat="1" applyFont="1" applyFill="1" applyBorder="1" applyAlignment="1">
      <alignment horizontal="right"/>
    </xf>
    <xf numFmtId="0" fontId="8" fillId="0" borderId="0" xfId="0" quotePrefix="1" applyFont="1" applyAlignment="1">
      <alignment horizontal="right"/>
    </xf>
    <xf numFmtId="0" fontId="3" fillId="0" borderId="20" xfId="0" applyFont="1" applyBorder="1"/>
    <xf numFmtId="7" fontId="3" fillId="4" borderId="21" xfId="0" applyNumberFormat="1" applyFont="1" applyFill="1" applyBorder="1"/>
    <xf numFmtId="164" fontId="3" fillId="4" borderId="22" xfId="0" applyNumberFormat="1" applyFont="1" applyFill="1" applyBorder="1"/>
    <xf numFmtId="164" fontId="3" fillId="4" borderId="22" xfId="0" applyNumberFormat="1" applyFont="1" applyFill="1" applyBorder="1" applyAlignment="1">
      <alignment horizontal="right"/>
    </xf>
    <xf numFmtId="169" fontId="9" fillId="0" borderId="0" xfId="0" applyNumberFormat="1" applyFont="1"/>
    <xf numFmtId="169" fontId="3" fillId="0" borderId="0" xfId="0" applyNumberFormat="1" applyFont="1" applyAlignment="1">
      <alignment horizontal="center"/>
    </xf>
    <xf numFmtId="7" fontId="3" fillId="0" borderId="0" xfId="0" applyNumberFormat="1" applyFont="1" applyAlignment="1">
      <alignment horizontal="right"/>
    </xf>
    <xf numFmtId="171" fontId="9" fillId="0" borderId="0" xfId="0" applyNumberFormat="1" applyFont="1"/>
    <xf numFmtId="7" fontId="3" fillId="0" borderId="0" xfId="0" applyNumberFormat="1" applyFont="1"/>
    <xf numFmtId="164" fontId="3" fillId="0" borderId="0" xfId="0" applyNumberFormat="1" applyFont="1" applyAlignment="1">
      <alignment horizontal="center"/>
    </xf>
    <xf numFmtId="7" fontId="3" fillId="0" borderId="0" xfId="0" applyNumberFormat="1" applyFont="1" applyAlignment="1">
      <alignment horizontal="center"/>
    </xf>
    <xf numFmtId="169" fontId="4" fillId="0" borderId="0" xfId="0" applyNumberFormat="1" applyFont="1"/>
    <xf numFmtId="169" fontId="0" fillId="7" borderId="0" xfId="0" applyNumberFormat="1" applyFill="1"/>
    <xf numFmtId="0" fontId="6" fillId="7" borderId="0" xfId="0" applyFont="1" applyFill="1"/>
    <xf numFmtId="169" fontId="13" fillId="0" borderId="0" xfId="0" applyNumberFormat="1" applyFont="1"/>
    <xf numFmtId="0" fontId="0" fillId="7" borderId="0" xfId="0" applyFill="1"/>
    <xf numFmtId="169" fontId="3" fillId="7" borderId="0" xfId="0" applyNumberFormat="1" applyFont="1" applyFill="1"/>
    <xf numFmtId="0" fontId="3" fillId="7" borderId="0" xfId="0" applyFont="1" applyFill="1"/>
    <xf numFmtId="7" fontId="3" fillId="8" borderId="0" xfId="0" applyNumberFormat="1" applyFont="1" applyFill="1"/>
    <xf numFmtId="164" fontId="3" fillId="9" borderId="0" xfId="0" applyNumberFormat="1" applyFont="1" applyFill="1" applyAlignment="1">
      <alignment horizontal="center"/>
    </xf>
    <xf numFmtId="0" fontId="9" fillId="7" borderId="0" xfId="0" applyFont="1" applyFill="1"/>
    <xf numFmtId="7" fontId="9" fillId="0" borderId="0" xfId="0" applyNumberFormat="1" applyFont="1" applyAlignment="1">
      <alignment horizontal="center"/>
    </xf>
    <xf numFmtId="0" fontId="9" fillId="7" borderId="0" xfId="0" applyFont="1" applyFill="1" applyAlignment="1">
      <alignment horizontal="center"/>
    </xf>
    <xf numFmtId="0" fontId="3" fillId="7" borderId="0" xfId="0" applyFont="1" applyFill="1" applyAlignment="1">
      <alignment horizontal="center"/>
    </xf>
    <xf numFmtId="165" fontId="3" fillId="7" borderId="0" xfId="0" applyNumberFormat="1" applyFont="1" applyFill="1"/>
    <xf numFmtId="7" fontId="9" fillId="7" borderId="0" xfId="0" applyNumberFormat="1" applyFont="1" applyFill="1"/>
    <xf numFmtId="168" fontId="3" fillId="7" borderId="0" xfId="0" applyNumberFormat="1" applyFont="1" applyFill="1"/>
    <xf numFmtId="0" fontId="3" fillId="7" borderId="0" xfId="0" applyFont="1" applyFill="1" applyAlignment="1">
      <alignment horizontal="right"/>
    </xf>
    <xf numFmtId="14" fontId="6" fillId="9" borderId="0" xfId="0" applyNumberFormat="1" applyFont="1" applyFill="1"/>
    <xf numFmtId="0" fontId="0" fillId="9" borderId="0" xfId="0" applyFill="1"/>
    <xf numFmtId="0" fontId="6" fillId="9" borderId="0" xfId="0" applyFont="1" applyFill="1"/>
    <xf numFmtId="0" fontId="7" fillId="9" borderId="0" xfId="0" applyFont="1" applyFill="1"/>
    <xf numFmtId="0" fontId="6" fillId="10" borderId="1" xfId="0" applyFont="1" applyFill="1" applyBorder="1"/>
    <xf numFmtId="0" fontId="8" fillId="10" borderId="2" xfId="0" applyFont="1" applyFill="1" applyBorder="1"/>
    <xf numFmtId="0" fontId="0" fillId="10" borderId="2" xfId="0" applyFill="1" applyBorder="1"/>
    <xf numFmtId="0" fontId="0" fillId="10" borderId="3" xfId="0" applyFill="1" applyBorder="1"/>
    <xf numFmtId="0" fontId="9" fillId="11" borderId="1" xfId="0" applyFont="1" applyFill="1" applyBorder="1"/>
    <xf numFmtId="0" fontId="3" fillId="11" borderId="2" xfId="0" applyFont="1" applyFill="1" applyBorder="1"/>
    <xf numFmtId="0" fontId="3" fillId="11" borderId="4" xfId="0" applyFont="1" applyFill="1" applyBorder="1"/>
    <xf numFmtId="0" fontId="9" fillId="11" borderId="4" xfId="0" applyFont="1" applyFill="1" applyBorder="1"/>
    <xf numFmtId="0" fontId="3" fillId="11" borderId="5" xfId="0" applyFont="1" applyFill="1" applyBorder="1"/>
    <xf numFmtId="0" fontId="9" fillId="11" borderId="5" xfId="0" applyFont="1" applyFill="1" applyBorder="1" applyAlignment="1">
      <alignment horizontal="center"/>
    </xf>
    <xf numFmtId="0" fontId="9" fillId="11" borderId="5" xfId="0" applyFont="1" applyFill="1" applyBorder="1"/>
    <xf numFmtId="0" fontId="3" fillId="11" borderId="6" xfId="0" applyFont="1" applyFill="1" applyBorder="1"/>
    <xf numFmtId="0" fontId="9" fillId="11" borderId="6" xfId="0" applyFont="1" applyFill="1" applyBorder="1" applyAlignment="1">
      <alignment horizontal="center"/>
    </xf>
    <xf numFmtId="0" fontId="3" fillId="12" borderId="5" xfId="0" applyFont="1" applyFill="1" applyBorder="1"/>
    <xf numFmtId="7" fontId="3" fillId="12" borderId="5" xfId="0" applyNumberFormat="1" applyFont="1" applyFill="1" applyBorder="1"/>
    <xf numFmtId="0" fontId="0" fillId="12" borderId="0" xfId="0" applyFill="1"/>
    <xf numFmtId="7" fontId="3" fillId="12" borderId="4" xfId="0" applyNumberFormat="1" applyFont="1" applyFill="1" applyBorder="1"/>
    <xf numFmtId="0" fontId="3" fillId="12" borderId="4" xfId="0" applyFont="1" applyFill="1" applyBorder="1"/>
    <xf numFmtId="0" fontId="3" fillId="12" borderId="6" xfId="0" applyFont="1" applyFill="1" applyBorder="1"/>
    <xf numFmtId="7" fontId="3" fillId="12" borderId="6" xfId="0" applyNumberFormat="1" applyFont="1" applyFill="1" applyBorder="1"/>
    <xf numFmtId="0" fontId="3" fillId="11" borderId="3" xfId="0" applyFont="1" applyFill="1" applyBorder="1"/>
    <xf numFmtId="7" fontId="0" fillId="13" borderId="0" xfId="0" applyNumberFormat="1" applyFill="1"/>
    <xf numFmtId="164" fontId="3" fillId="13" borderId="2" xfId="0" applyNumberFormat="1" applyFont="1" applyFill="1" applyBorder="1"/>
    <xf numFmtId="164" fontId="3" fillId="13" borderId="1" xfId="0" applyNumberFormat="1" applyFont="1" applyFill="1" applyBorder="1"/>
    <xf numFmtId="0" fontId="3" fillId="12" borderId="2" xfId="0" applyFont="1" applyFill="1" applyBorder="1"/>
    <xf numFmtId="7" fontId="3" fillId="12" borderId="1" xfId="0" applyNumberFormat="1" applyFont="1" applyFill="1" applyBorder="1"/>
    <xf numFmtId="0" fontId="3" fillId="12" borderId="1" xfId="0" applyFont="1" applyFill="1" applyBorder="1"/>
    <xf numFmtId="7" fontId="3" fillId="13" borderId="5" xfId="0" applyNumberFormat="1" applyFont="1" applyFill="1" applyBorder="1"/>
    <xf numFmtId="164" fontId="3" fillId="13" borderId="5" xfId="0" applyNumberFormat="1" applyFont="1" applyFill="1" applyBorder="1"/>
    <xf numFmtId="7" fontId="3" fillId="13" borderId="5" xfId="0" applyNumberFormat="1" applyFont="1" applyFill="1" applyBorder="1" applyAlignment="1">
      <alignment horizontal="right"/>
    </xf>
    <xf numFmtId="164" fontId="3" fillId="13" borderId="5" xfId="0" applyNumberFormat="1" applyFont="1" applyFill="1" applyBorder="1" applyAlignment="1">
      <alignment horizontal="center"/>
    </xf>
    <xf numFmtId="7" fontId="3" fillId="12" borderId="5" xfId="0" applyNumberFormat="1" applyFont="1" applyFill="1" applyBorder="1" applyAlignment="1">
      <alignment horizontal="center"/>
    </xf>
    <xf numFmtId="164" fontId="3" fillId="13" borderId="7" xfId="0" applyNumberFormat="1" applyFont="1" applyFill="1" applyBorder="1"/>
    <xf numFmtId="164" fontId="3" fillId="13" borderId="7" xfId="0" applyNumberFormat="1" applyFont="1" applyFill="1" applyBorder="1" applyAlignment="1">
      <alignment horizontal="right"/>
    </xf>
    <xf numFmtId="7" fontId="3" fillId="12" borderId="2" xfId="0" applyNumberFormat="1" applyFont="1" applyFill="1" applyBorder="1"/>
    <xf numFmtId="164" fontId="3" fillId="12" borderId="7" xfId="0" applyNumberFormat="1" applyFont="1" applyFill="1" applyBorder="1"/>
    <xf numFmtId="7" fontId="3" fillId="12" borderId="7" xfId="0" applyNumberFormat="1" applyFont="1" applyFill="1" applyBorder="1"/>
    <xf numFmtId="164" fontId="3" fillId="13" borderId="4" xfId="0" applyNumberFormat="1" applyFont="1" applyFill="1" applyBorder="1" applyAlignment="1">
      <alignment horizontal="center"/>
    </xf>
    <xf numFmtId="7" fontId="3" fillId="12" borderId="4" xfId="0" applyNumberFormat="1" applyFont="1" applyFill="1" applyBorder="1" applyAlignment="1">
      <alignment horizontal="center"/>
    </xf>
    <xf numFmtId="164" fontId="3" fillId="13" borderId="6" xfId="0" applyNumberFormat="1" applyFont="1" applyFill="1" applyBorder="1" applyAlignment="1">
      <alignment horizontal="center"/>
    </xf>
    <xf numFmtId="7" fontId="3" fillId="12" borderId="6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right"/>
    </xf>
    <xf numFmtId="0" fontId="6" fillId="11" borderId="1" xfId="0" applyFont="1" applyFill="1" applyBorder="1"/>
    <xf numFmtId="0" fontId="9" fillId="11" borderId="2" xfId="0" applyFont="1" applyFill="1" applyBorder="1"/>
    <xf numFmtId="0" fontId="9" fillId="11" borderId="3" xfId="0" applyFont="1" applyFill="1" applyBorder="1"/>
    <xf numFmtId="0" fontId="6" fillId="11" borderId="2" xfId="0" applyFont="1" applyFill="1" applyBorder="1"/>
    <xf numFmtId="0" fontId="6" fillId="11" borderId="3" xfId="0" applyFont="1" applyFill="1" applyBorder="1"/>
    <xf numFmtId="0" fontId="8" fillId="0" borderId="8" xfId="0" applyFont="1" applyBorder="1"/>
    <xf numFmtId="0" fontId="8" fillId="11" borderId="12" xfId="0" applyFont="1" applyFill="1" applyBorder="1"/>
    <xf numFmtId="0" fontId="6" fillId="11" borderId="0" xfId="0" applyFont="1" applyFill="1"/>
    <xf numFmtId="0" fontId="9" fillId="0" borderId="7" xfId="0" applyFont="1" applyBorder="1"/>
    <xf numFmtId="0" fontId="8" fillId="0" borderId="8" xfId="0" applyFont="1" applyBorder="1" applyAlignment="1">
      <alignment horizontal="right"/>
    </xf>
    <xf numFmtId="165" fontId="9" fillId="0" borderId="8" xfId="0" applyNumberFormat="1" applyFont="1" applyBorder="1"/>
    <xf numFmtId="165" fontId="9" fillId="0" borderId="11" xfId="0" applyNumberFormat="1" applyFont="1" applyBorder="1"/>
    <xf numFmtId="0" fontId="8" fillId="0" borderId="8" xfId="0" quotePrefix="1" applyFont="1" applyBorder="1" applyAlignment="1">
      <alignment horizontal="right"/>
    </xf>
    <xf numFmtId="169" fontId="9" fillId="5" borderId="6" xfId="0" applyNumberFormat="1" applyFont="1" applyFill="1" applyBorder="1"/>
    <xf numFmtId="168" fontId="9" fillId="0" borderId="0" xfId="0" applyNumberFormat="1" applyFont="1"/>
    <xf numFmtId="0" fontId="9" fillId="11" borderId="6" xfId="0" applyFont="1" applyFill="1" applyBorder="1"/>
    <xf numFmtId="0" fontId="9" fillId="0" borderId="11" xfId="0" applyFont="1" applyBorder="1"/>
    <xf numFmtId="7" fontId="9" fillId="12" borderId="5" xfId="0" applyNumberFormat="1" applyFont="1" applyFill="1" applyBorder="1"/>
    <xf numFmtId="7" fontId="9" fillId="5" borderId="5" xfId="0" applyNumberFormat="1" applyFont="1" applyFill="1" applyBorder="1"/>
    <xf numFmtId="172" fontId="9" fillId="12" borderId="5" xfId="0" applyNumberFormat="1" applyFont="1" applyFill="1" applyBorder="1"/>
    <xf numFmtId="169" fontId="9" fillId="12" borderId="5" xfId="0" applyNumberFormat="1" applyFont="1" applyFill="1" applyBorder="1"/>
    <xf numFmtId="169" fontId="9" fillId="0" borderId="8" xfId="0" applyNumberFormat="1" applyFont="1" applyBorder="1"/>
    <xf numFmtId="0" fontId="13" fillId="0" borderId="5" xfId="0" applyFont="1" applyBorder="1"/>
    <xf numFmtId="172" fontId="13" fillId="12" borderId="5" xfId="0" applyNumberFormat="1" applyFont="1" applyFill="1" applyBorder="1"/>
    <xf numFmtId="169" fontId="13" fillId="12" borderId="5" xfId="0" applyNumberFormat="1" applyFont="1" applyFill="1" applyBorder="1"/>
    <xf numFmtId="0" fontId="9" fillId="12" borderId="5" xfId="0" applyFont="1" applyFill="1" applyBorder="1"/>
    <xf numFmtId="0" fontId="9" fillId="5" borderId="5" xfId="0" applyFont="1" applyFill="1" applyBorder="1"/>
    <xf numFmtId="0" fontId="16" fillId="0" borderId="4" xfId="0" applyFont="1" applyBorder="1"/>
    <xf numFmtId="169" fontId="9" fillId="5" borderId="0" xfId="0" applyNumberFormat="1" applyFont="1" applyFill="1"/>
    <xf numFmtId="169" fontId="8" fillId="5" borderId="4" xfId="0" applyNumberFormat="1" applyFont="1" applyFill="1" applyBorder="1"/>
    <xf numFmtId="169" fontId="8" fillId="0" borderId="8" xfId="0" applyNumberFormat="1" applyFont="1" applyBorder="1"/>
    <xf numFmtId="0" fontId="6" fillId="11" borderId="14" xfId="0" applyFont="1" applyFill="1" applyBorder="1"/>
    <xf numFmtId="0" fontId="9" fillId="0" borderId="1" xfId="0" applyFont="1" applyBorder="1"/>
    <xf numFmtId="169" fontId="8" fillId="0" borderId="5" xfId="0" applyNumberFormat="1" applyFont="1" applyBorder="1"/>
    <xf numFmtId="169" fontId="9" fillId="0" borderId="5" xfId="0" applyNumberFormat="1" applyFont="1" applyBorder="1"/>
    <xf numFmtId="0" fontId="9" fillId="12" borderId="8" xfId="0" applyFont="1" applyFill="1" applyBorder="1"/>
    <xf numFmtId="7" fontId="9" fillId="12" borderId="6" xfId="0" applyNumberFormat="1" applyFont="1" applyFill="1" applyBorder="1"/>
    <xf numFmtId="0" fontId="9" fillId="0" borderId="6" xfId="0" applyFont="1" applyBorder="1" applyAlignment="1">
      <alignment horizontal="right"/>
    </xf>
    <xf numFmtId="0" fontId="9" fillId="12" borderId="10" xfId="0" applyFont="1" applyFill="1" applyBorder="1"/>
    <xf numFmtId="170" fontId="9" fillId="12" borderId="6" xfId="0" applyNumberFormat="1" applyFont="1" applyFill="1" applyBorder="1"/>
    <xf numFmtId="7" fontId="9" fillId="0" borderId="10" xfId="0" applyNumberFormat="1" applyFont="1" applyBorder="1"/>
    <xf numFmtId="0" fontId="9" fillId="0" borderId="16" xfId="0" applyFont="1" applyBorder="1"/>
    <xf numFmtId="7" fontId="3" fillId="12" borderId="16" xfId="0" applyNumberFormat="1" applyFont="1" applyFill="1" applyBorder="1"/>
    <xf numFmtId="7" fontId="3" fillId="12" borderId="17" xfId="0" applyNumberFormat="1" applyFont="1" applyFill="1" applyBorder="1"/>
    <xf numFmtId="7" fontId="3" fillId="12" borderId="23" xfId="0" applyNumberFormat="1" applyFont="1" applyFill="1" applyBorder="1"/>
    <xf numFmtId="164" fontId="3" fillId="12" borderId="19" xfId="0" applyNumberFormat="1" applyFont="1" applyFill="1" applyBorder="1" applyAlignment="1">
      <alignment horizontal="center"/>
    </xf>
    <xf numFmtId="0" fontId="9" fillId="0" borderId="24" xfId="0" applyFont="1" applyBorder="1"/>
    <xf numFmtId="7" fontId="3" fillId="12" borderId="24" xfId="0" applyNumberFormat="1" applyFont="1" applyFill="1" applyBorder="1"/>
    <xf numFmtId="164" fontId="3" fillId="12" borderId="24" xfId="0" applyNumberFormat="1" applyFont="1" applyFill="1" applyBorder="1" applyAlignment="1">
      <alignment horizontal="center"/>
    </xf>
    <xf numFmtId="164" fontId="3" fillId="12" borderId="22" xfId="0" applyNumberFormat="1" applyFont="1" applyFill="1" applyBorder="1"/>
    <xf numFmtId="164" fontId="3" fillId="12" borderId="22" xfId="0" applyNumberFormat="1" applyFont="1" applyFill="1" applyBorder="1" applyAlignment="1">
      <alignment horizontal="right"/>
    </xf>
    <xf numFmtId="164" fontId="3" fillId="12" borderId="5" xfId="0" applyNumberFormat="1" applyFont="1" applyFill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17" fillId="0" borderId="0" xfId="0" applyFont="1" applyAlignment="1">
      <alignment horizontal="right"/>
    </xf>
    <xf numFmtId="7" fontId="3" fillId="12" borderId="19" xfId="0" applyNumberFormat="1" applyFont="1" applyFill="1" applyBorder="1"/>
    <xf numFmtId="0" fontId="19" fillId="0" borderId="0" xfId="0" applyFont="1" applyAlignment="1">
      <alignment horizontal="right"/>
    </xf>
    <xf numFmtId="7" fontId="3" fillId="12" borderId="21" xfId="0" applyNumberFormat="1" applyFont="1" applyFill="1" applyBorder="1"/>
    <xf numFmtId="164" fontId="3" fillId="12" borderId="6" xfId="0" applyNumberFormat="1" applyFont="1" applyFill="1" applyBorder="1" applyAlignment="1">
      <alignment horizontal="center"/>
    </xf>
    <xf numFmtId="7" fontId="17" fillId="0" borderId="0" xfId="0" applyNumberFormat="1" applyFont="1"/>
    <xf numFmtId="0" fontId="19" fillId="0" borderId="0" xfId="0" quotePrefix="1" applyFont="1" applyAlignment="1">
      <alignment horizontal="right"/>
    </xf>
    <xf numFmtId="0" fontId="3" fillId="14" borderId="5" xfId="0" applyFont="1" applyFill="1" applyBorder="1"/>
    <xf numFmtId="7" fontId="3" fillId="14" borderId="5" xfId="0" applyNumberFormat="1" applyFont="1" applyFill="1" applyBorder="1"/>
    <xf numFmtId="0" fontId="0" fillId="14" borderId="0" xfId="0" applyFill="1"/>
    <xf numFmtId="7" fontId="3" fillId="14" borderId="4" xfId="0" applyNumberFormat="1" applyFont="1" applyFill="1" applyBorder="1"/>
    <xf numFmtId="0" fontId="3" fillId="14" borderId="6" xfId="0" applyFont="1" applyFill="1" applyBorder="1"/>
    <xf numFmtId="7" fontId="3" fillId="15" borderId="5" xfId="0" applyNumberFormat="1" applyFont="1" applyFill="1" applyBorder="1"/>
    <xf numFmtId="0" fontId="0" fillId="15" borderId="0" xfId="0" applyFill="1"/>
    <xf numFmtId="0" fontId="3" fillId="15" borderId="5" xfId="0" applyFont="1" applyFill="1" applyBorder="1"/>
    <xf numFmtId="7" fontId="3" fillId="15" borderId="5" xfId="0" applyNumberFormat="1" applyFont="1" applyFill="1" applyBorder="1" applyAlignment="1">
      <alignment horizontal="right"/>
    </xf>
    <xf numFmtId="7" fontId="3" fillId="15" borderId="5" xfId="0" applyNumberFormat="1" applyFont="1" applyFill="1" applyBorder="1" applyAlignment="1">
      <alignment horizontal="center"/>
    </xf>
    <xf numFmtId="7" fontId="3" fillId="15" borderId="2" xfId="0" applyNumberFormat="1" applyFont="1" applyFill="1" applyBorder="1"/>
    <xf numFmtId="7" fontId="3" fillId="15" borderId="7" xfId="0" applyNumberFormat="1" applyFont="1" applyFill="1" applyBorder="1"/>
    <xf numFmtId="7" fontId="3" fillId="15" borderId="7" xfId="0" applyNumberFormat="1" applyFont="1" applyFill="1" applyBorder="1" applyAlignment="1">
      <alignment horizontal="right"/>
    </xf>
    <xf numFmtId="0" fontId="3" fillId="15" borderId="1" xfId="0" applyFont="1" applyFill="1" applyBorder="1"/>
    <xf numFmtId="7" fontId="0" fillId="15" borderId="0" xfId="0" applyNumberFormat="1" applyFill="1"/>
    <xf numFmtId="7" fontId="3" fillId="15" borderId="4" xfId="0" applyNumberFormat="1" applyFont="1" applyFill="1" applyBorder="1" applyAlignment="1">
      <alignment horizontal="center"/>
    </xf>
    <xf numFmtId="0" fontId="3" fillId="15" borderId="4" xfId="0" applyFont="1" applyFill="1" applyBorder="1"/>
    <xf numFmtId="7" fontId="3" fillId="15" borderId="4" xfId="0" applyNumberFormat="1" applyFont="1" applyFill="1" applyBorder="1"/>
    <xf numFmtId="10" fontId="0" fillId="15" borderId="0" xfId="0" applyNumberFormat="1" applyFill="1"/>
    <xf numFmtId="7" fontId="3" fillId="15" borderId="6" xfId="0" applyNumberFormat="1" applyFont="1" applyFill="1" applyBorder="1" applyAlignment="1">
      <alignment horizontal="center"/>
    </xf>
    <xf numFmtId="0" fontId="3" fillId="15" borderId="6" xfId="0" applyFont="1" applyFill="1" applyBorder="1"/>
    <xf numFmtId="7" fontId="3" fillId="15" borderId="6" xfId="0" applyNumberFormat="1" applyFont="1" applyFill="1" applyBorder="1"/>
    <xf numFmtId="173" fontId="0" fillId="15" borderId="0" xfId="0" applyNumberFormat="1" applyFill="1"/>
    <xf numFmtId="7" fontId="9" fillId="15" borderId="8" xfId="0" applyNumberFormat="1" applyFont="1" applyFill="1" applyBorder="1"/>
    <xf numFmtId="7" fontId="9" fillId="15" borderId="11" xfId="0" applyNumberFormat="1" applyFont="1" applyFill="1" applyBorder="1"/>
    <xf numFmtId="7" fontId="9" fillId="15" borderId="5" xfId="0" applyNumberFormat="1" applyFont="1" applyFill="1" applyBorder="1"/>
    <xf numFmtId="169" fontId="9" fillId="15" borderId="8" xfId="0" applyNumberFormat="1" applyFont="1" applyFill="1" applyBorder="1"/>
    <xf numFmtId="169" fontId="9" fillId="15" borderId="11" xfId="0" applyNumberFormat="1" applyFont="1" applyFill="1" applyBorder="1"/>
    <xf numFmtId="0" fontId="9" fillId="15" borderId="5" xfId="0" applyFont="1" applyFill="1" applyBorder="1"/>
    <xf numFmtId="0" fontId="9" fillId="15" borderId="5" xfId="0" applyFont="1" applyFill="1" applyBorder="1" applyAlignment="1">
      <alignment horizontal="right"/>
    </xf>
    <xf numFmtId="0" fontId="9" fillId="15" borderId="8" xfId="0" applyFont="1" applyFill="1" applyBorder="1" applyAlignment="1">
      <alignment horizontal="right"/>
    </xf>
    <xf numFmtId="0" fontId="9" fillId="15" borderId="0" xfId="0" applyFont="1" applyFill="1" applyAlignment="1">
      <alignment horizontal="right"/>
    </xf>
    <xf numFmtId="0" fontId="13" fillId="15" borderId="5" xfId="0" applyFont="1" applyFill="1" applyBorder="1"/>
    <xf numFmtId="169" fontId="13" fillId="15" borderId="11" xfId="0" applyNumberFormat="1" applyFont="1" applyFill="1" applyBorder="1"/>
    <xf numFmtId="0" fontId="9" fillId="15" borderId="8" xfId="0" applyFont="1" applyFill="1" applyBorder="1"/>
    <xf numFmtId="0" fontId="9" fillId="15" borderId="0" xfId="0" applyFont="1" applyFill="1"/>
    <xf numFmtId="0" fontId="9" fillId="15" borderId="6" xfId="0" applyFont="1" applyFill="1" applyBorder="1"/>
    <xf numFmtId="0" fontId="8" fillId="15" borderId="6" xfId="0" applyFont="1" applyFill="1" applyBorder="1"/>
    <xf numFmtId="0" fontId="9" fillId="15" borderId="10" xfId="0" applyFont="1" applyFill="1" applyBorder="1"/>
    <xf numFmtId="0" fontId="9" fillId="15" borderId="11" xfId="0" applyFont="1" applyFill="1" applyBorder="1"/>
    <xf numFmtId="0" fontId="16" fillId="15" borderId="4" xfId="0" applyFont="1" applyFill="1" applyBorder="1"/>
    <xf numFmtId="169" fontId="8" fillId="15" borderId="4" xfId="0" applyNumberFormat="1" applyFont="1" applyFill="1" applyBorder="1"/>
    <xf numFmtId="169" fontId="8" fillId="15" borderId="8" xfId="0" applyNumberFormat="1" applyFont="1" applyFill="1" applyBorder="1"/>
    <xf numFmtId="169" fontId="8" fillId="15" borderId="11" xfId="0" applyNumberFormat="1" applyFont="1" applyFill="1" applyBorder="1"/>
    <xf numFmtId="0" fontId="6" fillId="16" borderId="14" xfId="0" applyFont="1" applyFill="1" applyBorder="1"/>
    <xf numFmtId="0" fontId="8" fillId="16" borderId="12" xfId="0" applyFont="1" applyFill="1" applyBorder="1"/>
    <xf numFmtId="0" fontId="6" fillId="16" borderId="0" xfId="0" applyFont="1" applyFill="1"/>
    <xf numFmtId="169" fontId="8" fillId="15" borderId="5" xfId="0" applyNumberFormat="1" applyFont="1" applyFill="1" applyBorder="1"/>
    <xf numFmtId="169" fontId="8" fillId="15" borderId="0" xfId="0" applyNumberFormat="1" applyFont="1" applyFill="1"/>
    <xf numFmtId="0" fontId="9" fillId="15" borderId="14" xfId="0" applyFont="1" applyFill="1" applyBorder="1"/>
    <xf numFmtId="0" fontId="9" fillId="15" borderId="13" xfId="0" applyFont="1" applyFill="1" applyBorder="1"/>
    <xf numFmtId="7" fontId="9" fillId="15" borderId="6" xfId="0" applyNumberFormat="1" applyFont="1" applyFill="1" applyBorder="1"/>
    <xf numFmtId="169" fontId="9" fillId="15" borderId="5" xfId="0" applyNumberFormat="1" applyFont="1" applyFill="1" applyBorder="1"/>
    <xf numFmtId="7" fontId="9" fillId="15" borderId="0" xfId="0" applyNumberFormat="1" applyFont="1" applyFill="1"/>
    <xf numFmtId="169" fontId="9" fillId="15" borderId="6" xfId="0" applyNumberFormat="1" applyFont="1" applyFill="1" applyBorder="1"/>
    <xf numFmtId="0" fontId="9" fillId="15" borderId="6" xfId="0" applyFont="1" applyFill="1" applyBorder="1" applyAlignment="1">
      <alignment horizontal="right"/>
    </xf>
    <xf numFmtId="0" fontId="8" fillId="15" borderId="0" xfId="0" applyFont="1" applyFill="1"/>
    <xf numFmtId="170" fontId="9" fillId="15" borderId="6" xfId="0" applyNumberFormat="1" applyFont="1" applyFill="1" applyBorder="1"/>
    <xf numFmtId="7" fontId="9" fillId="15" borderId="10" xfId="0" applyNumberFormat="1" applyFont="1" applyFill="1" applyBorder="1"/>
    <xf numFmtId="164" fontId="0" fillId="0" borderId="25" xfId="0" applyNumberFormat="1" applyBorder="1"/>
    <xf numFmtId="0" fontId="2" fillId="0" borderId="0" xfId="0" applyFont="1"/>
    <xf numFmtId="164" fontId="0" fillId="15" borderId="25" xfId="0" applyNumberFormat="1" applyFill="1" applyBorder="1"/>
    <xf numFmtId="174" fontId="0" fillId="0" borderId="0" xfId="0" applyNumberFormat="1"/>
    <xf numFmtId="175" fontId="0" fillId="0" borderId="0" xfId="0" applyNumberFormat="1"/>
    <xf numFmtId="175" fontId="0" fillId="15" borderId="0" xfId="0" applyNumberFormat="1" applyFill="1"/>
    <xf numFmtId="0" fontId="0" fillId="0" borderId="26" xfId="0" applyBorder="1"/>
    <xf numFmtId="0" fontId="0" fillId="15" borderId="27" xfId="0" applyFill="1" applyBorder="1"/>
    <xf numFmtId="0" fontId="0" fillId="0" borderId="28" xfId="0" applyBorder="1"/>
    <xf numFmtId="0" fontId="0" fillId="15" borderId="29" xfId="0" applyFill="1" applyBorder="1"/>
    <xf numFmtId="176" fontId="0" fillId="0" borderId="0" xfId="0" applyNumberFormat="1"/>
    <xf numFmtId="0" fontId="0" fillId="0" borderId="30" xfId="0" applyBorder="1"/>
    <xf numFmtId="0" fontId="0" fillId="15" borderId="31" xfId="0" applyFill="1" applyBorder="1"/>
    <xf numFmtId="0" fontId="0" fillId="0" borderId="32" xfId="0" applyBorder="1"/>
    <xf numFmtId="0" fontId="0" fillId="15" borderId="33" xfId="0" applyFill="1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18" borderId="36" xfId="0" applyFill="1" applyBorder="1"/>
    <xf numFmtId="0" fontId="0" fillId="18" borderId="38" xfId="0" applyFill="1" applyBorder="1"/>
    <xf numFmtId="0" fontId="0" fillId="18" borderId="40" xfId="0" applyFill="1" applyBorder="1"/>
    <xf numFmtId="0" fontId="0" fillId="18" borderId="42" xfId="0" applyFill="1" applyBorder="1"/>
    <xf numFmtId="0" fontId="0" fillId="18" borderId="0" xfId="0" applyFill="1"/>
    <xf numFmtId="0" fontId="0" fillId="18" borderId="43" xfId="0" applyFill="1" applyBorder="1"/>
    <xf numFmtId="0" fontId="0" fillId="0" borderId="40" xfId="0" applyBorder="1"/>
    <xf numFmtId="0" fontId="0" fillId="0" borderId="41" xfId="0" applyBorder="1"/>
    <xf numFmtId="0" fontId="0" fillId="17" borderId="36" xfId="0" applyFill="1" applyBorder="1"/>
    <xf numFmtId="0" fontId="0" fillId="17" borderId="37" xfId="0" applyFill="1" applyBorder="1"/>
    <xf numFmtId="0" fontId="0" fillId="17" borderId="38" xfId="0" applyFill="1" applyBorder="1"/>
    <xf numFmtId="0" fontId="0" fillId="17" borderId="39" xfId="0" applyFill="1" applyBorder="1"/>
    <xf numFmtId="0" fontId="0" fillId="17" borderId="40" xfId="0" applyFill="1" applyBorder="1"/>
    <xf numFmtId="0" fontId="0" fillId="17" borderId="41" xfId="0" applyFill="1" applyBorder="1"/>
    <xf numFmtId="164" fontId="0" fillId="19" borderId="0" xfId="0" applyNumberFormat="1" applyFill="1"/>
    <xf numFmtId="0" fontId="21" fillId="0" borderId="0" xfId="0" applyFont="1"/>
    <xf numFmtId="0" fontId="4" fillId="0" borderId="0" xfId="2"/>
    <xf numFmtId="164" fontId="4" fillId="0" borderId="0" xfId="2" applyNumberFormat="1"/>
    <xf numFmtId="2" fontId="4" fillId="0" borderId="0" xfId="2" applyNumberFormat="1"/>
    <xf numFmtId="0" fontId="23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177" fontId="0" fillId="18" borderId="0" xfId="0" applyNumberFormat="1" applyFill="1" applyAlignment="1">
      <alignment horizontal="left"/>
    </xf>
    <xf numFmtId="164" fontId="0" fillId="0" borderId="38" xfId="0" applyNumberFormat="1" applyBorder="1"/>
    <xf numFmtId="164" fontId="0" fillId="0" borderId="39" xfId="0" applyNumberFormat="1" applyBorder="1"/>
    <xf numFmtId="164" fontId="0" fillId="0" borderId="40" xfId="0" applyNumberFormat="1" applyBorder="1"/>
    <xf numFmtId="164" fontId="0" fillId="0" borderId="41" xfId="0" applyNumberFormat="1" applyBorder="1"/>
    <xf numFmtId="0" fontId="0" fillId="0" borderId="34" xfId="0" applyBorder="1"/>
    <xf numFmtId="0" fontId="0" fillId="0" borderId="35" xfId="0" applyBorder="1"/>
    <xf numFmtId="0" fontId="0" fillId="18" borderId="34" xfId="0" applyFill="1" applyBorder="1"/>
    <xf numFmtId="0" fontId="0" fillId="18" borderId="45" xfId="0" applyFill="1" applyBorder="1"/>
    <xf numFmtId="0" fontId="0" fillId="18" borderId="44" xfId="0" applyFill="1" applyBorder="1"/>
    <xf numFmtId="9" fontId="0" fillId="0" borderId="0" xfId="0" applyNumberFormat="1"/>
    <xf numFmtId="178" fontId="0" fillId="0" borderId="0" xfId="0" applyNumberFormat="1"/>
    <xf numFmtId="0" fontId="24" fillId="0" borderId="38" xfId="0" applyFont="1" applyBorder="1"/>
    <xf numFmtId="0" fontId="24" fillId="0" borderId="27" xfId="0" applyFont="1" applyBorder="1" applyAlignment="1">
      <alignment wrapText="1"/>
    </xf>
    <xf numFmtId="0" fontId="21" fillId="20" borderId="0" xfId="0" applyFont="1" applyFill="1"/>
    <xf numFmtId="0" fontId="30" fillId="20" borderId="0" xfId="0" applyFont="1" applyFill="1" applyAlignment="1">
      <alignment horizontal="left" vertical="center"/>
    </xf>
    <xf numFmtId="0" fontId="30" fillId="20" borderId="0" xfId="0" applyFont="1" applyFill="1" applyAlignment="1">
      <alignment vertical="center"/>
    </xf>
    <xf numFmtId="164" fontId="32" fillId="0" borderId="0" xfId="0" applyNumberFormat="1" applyFont="1"/>
    <xf numFmtId="0" fontId="28" fillId="0" borderId="0" xfId="0" applyFont="1"/>
    <xf numFmtId="0" fontId="24" fillId="0" borderId="0" xfId="0" applyFont="1" applyAlignment="1">
      <alignment wrapText="1"/>
    </xf>
    <xf numFmtId="0" fontId="27" fillId="15" borderId="47" xfId="0" applyFont="1" applyFill="1" applyBorder="1" applyAlignment="1">
      <alignment horizontal="left"/>
    </xf>
    <xf numFmtId="0" fontId="0" fillId="15" borderId="47" xfId="0" applyFill="1" applyBorder="1" applyAlignment="1">
      <alignment horizontal="left"/>
    </xf>
    <xf numFmtId="164" fontId="0" fillId="15" borderId="47" xfId="0" applyNumberFormat="1" applyFill="1" applyBorder="1" applyAlignment="1">
      <alignment horizontal="left"/>
    </xf>
    <xf numFmtId="0" fontId="0" fillId="15" borderId="47" xfId="0" applyFill="1" applyBorder="1" applyAlignment="1">
      <alignment horizontal="left" wrapText="1"/>
    </xf>
    <xf numFmtId="0" fontId="0" fillId="0" borderId="26" xfId="0" applyBorder="1" applyAlignment="1">
      <alignment horizontal="right"/>
    </xf>
    <xf numFmtId="0" fontId="2" fillId="0" borderId="26" xfId="0" applyFont="1" applyBorder="1" applyAlignment="1">
      <alignment horizontal="left" wrapText="1"/>
    </xf>
    <xf numFmtId="0" fontId="2" fillId="0" borderId="32" xfId="0" applyFont="1" applyBorder="1" applyAlignment="1">
      <alignment horizontal="left"/>
    </xf>
    <xf numFmtId="0" fontId="2" fillId="0" borderId="48" xfId="0" applyFont="1" applyBorder="1" applyAlignment="1">
      <alignment horizontal="left"/>
    </xf>
    <xf numFmtId="0" fontId="29" fillId="0" borderId="48" xfId="0" applyFont="1" applyBorder="1" applyAlignment="1">
      <alignment horizontal="left"/>
    </xf>
    <xf numFmtId="164" fontId="0" fillId="0" borderId="47" xfId="0" applyNumberFormat="1" applyBorder="1" applyAlignment="1">
      <alignment horizontal="left"/>
    </xf>
    <xf numFmtId="164" fontId="0" fillId="0" borderId="49" xfId="0" applyNumberFormat="1" applyBorder="1" applyAlignment="1">
      <alignment horizontal="left"/>
    </xf>
    <xf numFmtId="164" fontId="0" fillId="0" borderId="46" xfId="0" applyNumberFormat="1" applyBorder="1" applyAlignment="1">
      <alignment horizontal="left"/>
    </xf>
    <xf numFmtId="164" fontId="0" fillId="0" borderId="33" xfId="0" applyNumberFormat="1" applyBorder="1" applyAlignment="1">
      <alignment horizontal="left"/>
    </xf>
    <xf numFmtId="0" fontId="26" fillId="0" borderId="0" xfId="11"/>
    <xf numFmtId="0" fontId="28" fillId="0" borderId="39" xfId="0" applyFont="1" applyBorder="1"/>
    <xf numFmtId="4" fontId="0" fillId="0" borderId="0" xfId="0" applyNumberFormat="1"/>
    <xf numFmtId="0" fontId="35" fillId="0" borderId="38" xfId="11" applyFont="1" applyBorder="1" applyAlignment="1">
      <alignment horizontal="left" indent="1"/>
    </xf>
    <xf numFmtId="0" fontId="36" fillId="0" borderId="38" xfId="11" applyFont="1" applyBorder="1" applyAlignment="1">
      <alignment horizontal="left" indent="1"/>
    </xf>
    <xf numFmtId="0" fontId="34" fillId="0" borderId="0" xfId="11" applyFont="1"/>
    <xf numFmtId="0" fontId="34" fillId="0" borderId="39" xfId="11" applyFont="1" applyBorder="1"/>
    <xf numFmtId="0" fontId="2" fillId="0" borderId="48" xfId="0" applyFont="1" applyBorder="1" applyAlignment="1">
      <alignment horizontal="left" wrapText="1"/>
    </xf>
    <xf numFmtId="0" fontId="2" fillId="23" borderId="34" xfId="0" applyFont="1" applyFill="1" applyBorder="1" applyAlignment="1">
      <alignment horizontal="left"/>
    </xf>
    <xf numFmtId="164" fontId="2" fillId="23" borderId="44" xfId="0" applyNumberFormat="1" applyFont="1" applyFill="1" applyBorder="1" applyAlignment="1">
      <alignment horizontal="left"/>
    </xf>
    <xf numFmtId="164" fontId="2" fillId="23" borderId="35" xfId="0" applyNumberFormat="1" applyFont="1" applyFill="1" applyBorder="1" applyAlignment="1">
      <alignment horizontal="left"/>
    </xf>
    <xf numFmtId="0" fontId="35" fillId="0" borderId="0" xfId="11" applyFont="1" applyAlignment="1">
      <alignment horizontal="left" indent="1"/>
    </xf>
    <xf numFmtId="0" fontId="9" fillId="3" borderId="52" xfId="0" applyFont="1" applyFill="1" applyBorder="1"/>
    <xf numFmtId="0" fontId="3" fillId="3" borderId="53" xfId="0" applyFont="1" applyFill="1" applyBorder="1"/>
    <xf numFmtId="0" fontId="3" fillId="3" borderId="54" xfId="0" applyFont="1" applyFill="1" applyBorder="1"/>
    <xf numFmtId="0" fontId="3" fillId="3" borderId="55" xfId="0" applyFont="1" applyFill="1" applyBorder="1"/>
    <xf numFmtId="0" fontId="9" fillId="3" borderId="55" xfId="0" applyFont="1" applyFill="1" applyBorder="1"/>
    <xf numFmtId="0" fontId="3" fillId="0" borderId="56" xfId="0" applyFont="1" applyBorder="1"/>
    <xf numFmtId="7" fontId="3" fillId="4" borderId="55" xfId="0" applyNumberFormat="1" applyFont="1" applyFill="1" applyBorder="1" applyAlignment="1">
      <alignment horizontal="right"/>
    </xf>
    <xf numFmtId="0" fontId="3" fillId="4" borderId="55" xfId="0" applyFont="1" applyFill="1" applyBorder="1"/>
    <xf numFmtId="0" fontId="3" fillId="0" borderId="52" xfId="0" applyFont="1" applyBorder="1"/>
    <xf numFmtId="164" fontId="3" fillId="4" borderId="53" xfId="0" applyNumberFormat="1" applyFont="1" applyFill="1" applyBorder="1"/>
    <xf numFmtId="164" fontId="3" fillId="4" borderId="52" xfId="0" applyNumberFormat="1" applyFont="1" applyFill="1" applyBorder="1"/>
    <xf numFmtId="164" fontId="3" fillId="4" borderId="56" xfId="0" applyNumberFormat="1" applyFont="1" applyFill="1" applyBorder="1"/>
    <xf numFmtId="7" fontId="3" fillId="4" borderId="56" xfId="0" applyNumberFormat="1" applyFont="1" applyFill="1" applyBorder="1" applyAlignment="1">
      <alignment horizontal="right"/>
    </xf>
    <xf numFmtId="0" fontId="3" fillId="0" borderId="55" xfId="0" applyFont="1" applyBorder="1"/>
    <xf numFmtId="164" fontId="3" fillId="4" borderId="55" xfId="0" applyNumberFormat="1" applyFont="1" applyFill="1" applyBorder="1"/>
    <xf numFmtId="0" fontId="11" fillId="3" borderId="52" xfId="0" applyFont="1" applyFill="1" applyBorder="1"/>
    <xf numFmtId="0" fontId="9" fillId="3" borderId="53" xfId="0" applyFont="1" applyFill="1" applyBorder="1"/>
    <xf numFmtId="0" fontId="9" fillId="3" borderId="54" xfId="0" applyFont="1" applyFill="1" applyBorder="1"/>
    <xf numFmtId="0" fontId="6" fillId="3" borderId="53" xfId="0" applyFont="1" applyFill="1" applyBorder="1"/>
    <xf numFmtId="0" fontId="6" fillId="3" borderId="54" xfId="0" applyFont="1" applyFill="1" applyBorder="1"/>
    <xf numFmtId="0" fontId="8" fillId="3" borderId="57" xfId="0" applyFont="1" applyFill="1" applyBorder="1"/>
    <xf numFmtId="0" fontId="6" fillId="3" borderId="56" xfId="0" applyFont="1" applyFill="1" applyBorder="1"/>
    <xf numFmtId="0" fontId="9" fillId="0" borderId="58" xfId="0" applyFont="1" applyBorder="1"/>
    <xf numFmtId="0" fontId="9" fillId="0" borderId="56" xfId="0" applyFont="1" applyBorder="1" applyAlignment="1">
      <alignment horizontal="right"/>
    </xf>
    <xf numFmtId="0" fontId="8" fillId="0" borderId="55" xfId="0" applyFont="1" applyBorder="1"/>
    <xf numFmtId="0" fontId="9" fillId="0" borderId="55" xfId="0" applyFont="1" applyBorder="1"/>
    <xf numFmtId="0" fontId="8" fillId="0" borderId="52" xfId="0" applyFont="1" applyBorder="1" applyAlignment="1">
      <alignment horizontal="right"/>
    </xf>
    <xf numFmtId="0" fontId="8" fillId="0" borderId="54" xfId="0" applyFont="1" applyBorder="1" applyAlignment="1">
      <alignment horizontal="right"/>
    </xf>
    <xf numFmtId="0" fontId="9" fillId="0" borderId="52" xfId="0" applyFont="1" applyBorder="1" applyAlignment="1">
      <alignment horizontal="center"/>
    </xf>
    <xf numFmtId="165" fontId="9" fillId="0" borderId="56" xfId="0" applyNumberFormat="1" applyFont="1" applyBorder="1"/>
    <xf numFmtId="0" fontId="8" fillId="0" borderId="55" xfId="0" quotePrefix="1" applyFont="1" applyBorder="1" applyAlignment="1">
      <alignment horizontal="right"/>
    </xf>
    <xf numFmtId="167" fontId="9" fillId="4" borderId="56" xfId="0" applyNumberFormat="1" applyFont="1" applyFill="1" applyBorder="1"/>
    <xf numFmtId="0" fontId="9" fillId="0" borderId="59" xfId="0" applyFont="1" applyBorder="1"/>
    <xf numFmtId="0" fontId="9" fillId="6" borderId="5" xfId="0" applyFont="1" applyFill="1" applyBorder="1"/>
    <xf numFmtId="0" fontId="14" fillId="0" borderId="55" xfId="0" applyFont="1" applyBorder="1"/>
    <xf numFmtId="169" fontId="8" fillId="6" borderId="55" xfId="0" applyNumberFormat="1" applyFont="1" applyFill="1" applyBorder="1"/>
    <xf numFmtId="0" fontId="6" fillId="3" borderId="59" xfId="0" applyFont="1" applyFill="1" applyBorder="1"/>
    <xf numFmtId="0" fontId="6" fillId="3" borderId="55" xfId="0" applyFont="1" applyFill="1" applyBorder="1"/>
    <xf numFmtId="0" fontId="9" fillId="0" borderId="57" xfId="0" applyFont="1" applyBorder="1"/>
    <xf numFmtId="0" fontId="9" fillId="6" borderId="5" xfId="0" applyFont="1" applyFill="1" applyBorder="1" applyAlignment="1">
      <alignment horizontal="right"/>
    </xf>
    <xf numFmtId="0" fontId="8" fillId="0" borderId="58" xfId="0" applyFont="1" applyBorder="1"/>
    <xf numFmtId="0" fontId="8" fillId="0" borderId="57" xfId="0" applyFont="1" applyBorder="1"/>
    <xf numFmtId="0" fontId="6" fillId="10" borderId="52" xfId="0" applyFont="1" applyFill="1" applyBorder="1"/>
    <xf numFmtId="0" fontId="8" fillId="10" borderId="53" xfId="0" applyFont="1" applyFill="1" applyBorder="1"/>
    <xf numFmtId="0" fontId="0" fillId="10" borderId="53" xfId="0" applyFill="1" applyBorder="1"/>
    <xf numFmtId="0" fontId="0" fillId="10" borderId="54" xfId="0" applyFill="1" applyBorder="1"/>
    <xf numFmtId="0" fontId="9" fillId="11" borderId="52" xfId="0" applyFont="1" applyFill="1" applyBorder="1"/>
    <xf numFmtId="0" fontId="3" fillId="11" borderId="53" xfId="0" applyFont="1" applyFill="1" applyBorder="1"/>
    <xf numFmtId="0" fontId="3" fillId="11" borderId="55" xfId="0" applyFont="1" applyFill="1" applyBorder="1"/>
    <xf numFmtId="0" fontId="9" fillId="11" borderId="55" xfId="0" applyFont="1" applyFill="1" applyBorder="1"/>
    <xf numFmtId="7" fontId="3" fillId="12" borderId="55" xfId="0" applyNumberFormat="1" applyFont="1" applyFill="1" applyBorder="1"/>
    <xf numFmtId="0" fontId="3" fillId="12" borderId="55" xfId="0" applyFont="1" applyFill="1" applyBorder="1"/>
    <xf numFmtId="0" fontId="3" fillId="12" borderId="53" xfId="0" applyFont="1" applyFill="1" applyBorder="1"/>
    <xf numFmtId="7" fontId="3" fillId="12" borderId="52" xfId="0" applyNumberFormat="1" applyFont="1" applyFill="1" applyBorder="1"/>
    <xf numFmtId="0" fontId="3" fillId="12" borderId="52" xfId="0" applyFont="1" applyFill="1" applyBorder="1"/>
    <xf numFmtId="7" fontId="3" fillId="12" borderId="53" xfId="0" applyNumberFormat="1" applyFont="1" applyFill="1" applyBorder="1"/>
    <xf numFmtId="164" fontId="3" fillId="12" borderId="56" xfId="0" applyNumberFormat="1" applyFont="1" applyFill="1" applyBorder="1"/>
    <xf numFmtId="7" fontId="3" fillId="12" borderId="56" xfId="0" applyNumberFormat="1" applyFont="1" applyFill="1" applyBorder="1"/>
    <xf numFmtId="7" fontId="3" fillId="12" borderId="55" xfId="0" applyNumberFormat="1" applyFont="1" applyFill="1" applyBorder="1" applyAlignment="1">
      <alignment horizontal="center"/>
    </xf>
    <xf numFmtId="0" fontId="6" fillId="11" borderId="52" xfId="0" applyFont="1" applyFill="1" applyBorder="1"/>
    <xf numFmtId="0" fontId="9" fillId="11" borderId="53" xfId="0" applyFont="1" applyFill="1" applyBorder="1"/>
    <xf numFmtId="0" fontId="9" fillId="11" borderId="54" xfId="0" applyFont="1" applyFill="1" applyBorder="1"/>
    <xf numFmtId="0" fontId="6" fillId="11" borderId="53" xfId="0" applyFont="1" applyFill="1" applyBorder="1"/>
    <xf numFmtId="0" fontId="6" fillId="11" borderId="54" xfId="0" applyFont="1" applyFill="1" applyBorder="1"/>
    <xf numFmtId="0" fontId="8" fillId="11" borderId="57" xfId="0" applyFont="1" applyFill="1" applyBorder="1"/>
    <xf numFmtId="0" fontId="9" fillId="0" borderId="56" xfId="0" applyFont="1" applyBorder="1"/>
    <xf numFmtId="0" fontId="16" fillId="0" borderId="55" xfId="0" applyFont="1" applyBorder="1"/>
    <xf numFmtId="169" fontId="8" fillId="5" borderId="55" xfId="0" applyNumberFormat="1" applyFont="1" applyFill="1" applyBorder="1"/>
    <xf numFmtId="0" fontId="6" fillId="11" borderId="59" xfId="0" applyFont="1" applyFill="1" applyBorder="1"/>
    <xf numFmtId="7" fontId="3" fillId="14" borderId="55" xfId="0" applyNumberFormat="1" applyFont="1" applyFill="1" applyBorder="1"/>
    <xf numFmtId="0" fontId="3" fillId="15" borderId="52" xfId="0" applyFont="1" applyFill="1" applyBorder="1"/>
    <xf numFmtId="7" fontId="3" fillId="15" borderId="53" xfId="0" applyNumberFormat="1" applyFont="1" applyFill="1" applyBorder="1"/>
    <xf numFmtId="7" fontId="3" fillId="15" borderId="56" xfId="0" applyNumberFormat="1" applyFont="1" applyFill="1" applyBorder="1"/>
    <xf numFmtId="0" fontId="3" fillId="15" borderId="55" xfId="0" applyFont="1" applyFill="1" applyBorder="1"/>
    <xf numFmtId="7" fontId="3" fillId="15" borderId="55" xfId="0" applyNumberFormat="1" applyFont="1" applyFill="1" applyBorder="1"/>
    <xf numFmtId="7" fontId="3" fillId="15" borderId="55" xfId="0" applyNumberFormat="1" applyFont="1" applyFill="1" applyBorder="1" applyAlignment="1">
      <alignment horizontal="center"/>
    </xf>
    <xf numFmtId="0" fontId="16" fillId="15" borderId="55" xfId="0" applyFont="1" applyFill="1" applyBorder="1"/>
    <xf numFmtId="169" fontId="8" fillId="15" borderId="55" xfId="0" applyNumberFormat="1" applyFont="1" applyFill="1" applyBorder="1"/>
    <xf numFmtId="0" fontId="6" fillId="16" borderId="59" xfId="0" applyFont="1" applyFill="1" applyBorder="1"/>
    <xf numFmtId="0" fontId="8" fillId="16" borderId="57" xfId="0" applyFont="1" applyFill="1" applyBorder="1"/>
    <xf numFmtId="0" fontId="9" fillId="15" borderId="59" xfId="0" applyFont="1" applyFill="1" applyBorder="1"/>
    <xf numFmtId="0" fontId="9" fillId="15" borderId="58" xfId="0" applyFont="1" applyFill="1" applyBorder="1"/>
    <xf numFmtId="0" fontId="2" fillId="0" borderId="0" xfId="0" applyFont="1" applyAlignment="1">
      <alignment horizontal="center"/>
    </xf>
    <xf numFmtId="0" fontId="8" fillId="0" borderId="0" xfId="2" applyFont="1"/>
    <xf numFmtId="0" fontId="43" fillId="0" borderId="0" xfId="0" applyFont="1"/>
    <xf numFmtId="7" fontId="10" fillId="0" borderId="47" xfId="0" applyNumberFormat="1" applyFont="1" applyBorder="1" applyAlignment="1">
      <alignment horizontal="center" vertical="center"/>
    </xf>
    <xf numFmtId="7" fontId="10" fillId="0" borderId="60" xfId="0" applyNumberFormat="1" applyFont="1" applyBorder="1" applyAlignment="1">
      <alignment horizontal="center"/>
    </xf>
    <xf numFmtId="0" fontId="44" fillId="0" borderId="0" xfId="0" applyFont="1"/>
    <xf numFmtId="0" fontId="45" fillId="0" borderId="0" xfId="0" applyFont="1"/>
    <xf numFmtId="14" fontId="4" fillId="0" borderId="0" xfId="0" applyNumberFormat="1" applyFont="1"/>
    <xf numFmtId="5" fontId="4" fillId="0" borderId="0" xfId="0" applyNumberFormat="1" applyFont="1"/>
    <xf numFmtId="0" fontId="8" fillId="3" borderId="52" xfId="0" applyFont="1" applyFill="1" applyBorder="1"/>
    <xf numFmtId="0" fontId="4" fillId="3" borderId="53" xfId="0" applyFont="1" applyFill="1" applyBorder="1"/>
    <xf numFmtId="0" fontId="4" fillId="3" borderId="54" xfId="0" applyFont="1" applyFill="1" applyBorder="1"/>
    <xf numFmtId="0" fontId="4" fillId="3" borderId="55" xfId="0" applyFont="1" applyFill="1" applyBorder="1"/>
    <xf numFmtId="0" fontId="8" fillId="3" borderId="55" xfId="0" applyFont="1" applyFill="1" applyBorder="1"/>
    <xf numFmtId="0" fontId="4" fillId="3" borderId="5" xfId="0" applyFont="1" applyFill="1" applyBorder="1"/>
    <xf numFmtId="0" fontId="8" fillId="3" borderId="5" xfId="0" applyFont="1" applyFill="1" applyBorder="1" applyAlignment="1">
      <alignment horizontal="center"/>
    </xf>
    <xf numFmtId="0" fontId="8" fillId="3" borderId="5" xfId="0" applyFont="1" applyFill="1" applyBorder="1"/>
    <xf numFmtId="0" fontId="4" fillId="3" borderId="6" xfId="0" applyFont="1" applyFill="1" applyBorder="1"/>
    <xf numFmtId="0" fontId="8" fillId="3" borderId="6" xfId="0" applyFont="1" applyFill="1" applyBorder="1" applyAlignment="1">
      <alignment horizontal="center"/>
    </xf>
    <xf numFmtId="0" fontId="4" fillId="0" borderId="56" xfId="0" applyFont="1" applyBorder="1"/>
    <xf numFmtId="0" fontId="4" fillId="0" borderId="55" xfId="0" applyFont="1" applyBorder="1"/>
    <xf numFmtId="0" fontId="4" fillId="4" borderId="8" xfId="0" applyFont="1" applyFill="1" applyBorder="1"/>
    <xf numFmtId="7" fontId="4" fillId="19" borderId="55" xfId="0" applyNumberFormat="1" applyFont="1" applyFill="1" applyBorder="1" applyAlignment="1">
      <alignment horizontal="right"/>
    </xf>
    <xf numFmtId="0" fontId="4" fillId="4" borderId="59" xfId="0" applyFont="1" applyFill="1" applyBorder="1"/>
    <xf numFmtId="7" fontId="4" fillId="19" borderId="5" xfId="0" applyNumberFormat="1" applyFont="1" applyFill="1" applyBorder="1" applyAlignment="1">
      <alignment horizontal="right"/>
    </xf>
    <xf numFmtId="0" fontId="4" fillId="4" borderId="10" xfId="0" applyFont="1" applyFill="1" applyBorder="1"/>
    <xf numFmtId="7" fontId="4" fillId="19" borderId="6" xfId="0" applyNumberFormat="1" applyFont="1" applyFill="1" applyBorder="1" applyAlignment="1">
      <alignment horizontal="right"/>
    </xf>
    <xf numFmtId="0" fontId="4" fillId="0" borderId="6" xfId="0" applyFont="1" applyBorder="1"/>
    <xf numFmtId="0" fontId="4" fillId="0" borderId="5" xfId="0" applyFont="1" applyBorder="1"/>
    <xf numFmtId="0" fontId="4" fillId="0" borderId="52" xfId="0" applyFont="1" applyBorder="1"/>
    <xf numFmtId="164" fontId="4" fillId="4" borderId="53" xfId="0" applyNumberFormat="1" applyFont="1" applyFill="1" applyBorder="1"/>
    <xf numFmtId="164" fontId="4" fillId="19" borderId="52" xfId="0" applyNumberFormat="1" applyFont="1" applyFill="1" applyBorder="1"/>
    <xf numFmtId="0" fontId="4" fillId="0" borderId="8" xfId="0" applyFont="1" applyBorder="1"/>
    <xf numFmtId="7" fontId="4" fillId="19" borderId="56" xfId="0" applyNumberFormat="1" applyFont="1" applyFill="1" applyBorder="1" applyAlignment="1">
      <alignment horizontal="right"/>
    </xf>
    <xf numFmtId="164" fontId="45" fillId="0" borderId="0" xfId="0" applyNumberFormat="1" applyFont="1"/>
    <xf numFmtId="10" fontId="4" fillId="0" borderId="10" xfId="0" applyNumberFormat="1" applyFont="1" applyBorder="1"/>
    <xf numFmtId="0" fontId="46" fillId="3" borderId="52" xfId="0" applyFont="1" applyFill="1" applyBorder="1"/>
    <xf numFmtId="0" fontId="8" fillId="3" borderId="53" xfId="0" applyFont="1" applyFill="1" applyBorder="1"/>
    <xf numFmtId="0" fontId="8" fillId="3" borderId="54" xfId="0" applyFont="1" applyFill="1" applyBorder="1"/>
    <xf numFmtId="0" fontId="44" fillId="3" borderId="53" xfId="0" applyFont="1" applyFill="1" applyBorder="1"/>
    <xf numFmtId="0" fontId="44" fillId="3" borderId="54" xfId="0" applyFont="1" applyFill="1" applyBorder="1"/>
    <xf numFmtId="0" fontId="44" fillId="3" borderId="56" xfId="0" applyFont="1" applyFill="1" applyBorder="1"/>
    <xf numFmtId="0" fontId="44" fillId="3" borderId="0" xfId="0" applyFont="1" applyFill="1"/>
    <xf numFmtId="0" fontId="8" fillId="0" borderId="56" xfId="0" applyFont="1" applyBorder="1" applyAlignment="1">
      <alignment horizontal="right"/>
    </xf>
    <xf numFmtId="0" fontId="8" fillId="0" borderId="15" xfId="0" applyFont="1" applyBorder="1"/>
    <xf numFmtId="0" fontId="8" fillId="0" borderId="52" xfId="0" applyFont="1" applyBorder="1" applyAlignment="1">
      <alignment horizontal="center"/>
    </xf>
    <xf numFmtId="165" fontId="8" fillId="0" borderId="56" xfId="0" applyNumberFormat="1" applyFont="1" applyBorder="1"/>
    <xf numFmtId="7" fontId="45" fillId="0" borderId="0" xfId="0" applyNumberFormat="1" applyFont="1"/>
    <xf numFmtId="165" fontId="8" fillId="0" borderId="0" xfId="0" applyNumberFormat="1" applyFont="1"/>
    <xf numFmtId="7" fontId="4" fillId="0" borderId="5" xfId="0" applyNumberFormat="1" applyFont="1" applyBorder="1"/>
    <xf numFmtId="7" fontId="8" fillId="0" borderId="5" xfId="0" applyNumberFormat="1" applyFont="1" applyBorder="1"/>
    <xf numFmtId="0" fontId="8" fillId="0" borderId="59" xfId="0" applyFont="1" applyBorder="1"/>
    <xf numFmtId="7" fontId="8" fillId="0" borderId="5" xfId="0" quotePrefix="1" applyNumberFormat="1" applyFont="1" applyBorder="1"/>
    <xf numFmtId="7" fontId="8" fillId="0" borderId="11" xfId="0" applyNumberFormat="1" applyFont="1" applyBorder="1"/>
    <xf numFmtId="0" fontId="8" fillId="0" borderId="5" xfId="0" applyFont="1" applyBorder="1" applyAlignment="1">
      <alignment horizontal="right"/>
    </xf>
    <xf numFmtId="0" fontId="8" fillId="0" borderId="0" xfId="0" applyFont="1" applyAlignment="1">
      <alignment horizontal="right"/>
    </xf>
    <xf numFmtId="7" fontId="8" fillId="0" borderId="0" xfId="0" applyNumberFormat="1" applyFont="1"/>
    <xf numFmtId="169" fontId="48" fillId="0" borderId="11" xfId="0" applyNumberFormat="1" applyFont="1" applyBorder="1"/>
    <xf numFmtId="7" fontId="8" fillId="0" borderId="8" xfId="0" applyNumberFormat="1" applyFont="1" applyBorder="1"/>
    <xf numFmtId="0" fontId="44" fillId="3" borderId="59" xfId="0" applyFont="1" applyFill="1" applyBorder="1"/>
    <xf numFmtId="0" fontId="44" fillId="3" borderId="55" xfId="0" applyFont="1" applyFill="1" applyBorder="1"/>
    <xf numFmtId="0" fontId="8" fillId="0" borderId="10" xfId="0" applyFont="1" applyBorder="1"/>
    <xf numFmtId="0" fontId="8" fillId="0" borderId="0" xfId="0" applyFont="1" applyAlignment="1">
      <alignment horizontal="center"/>
    </xf>
    <xf numFmtId="0" fontId="8" fillId="0" borderId="18" xfId="0" applyFont="1" applyBorder="1"/>
    <xf numFmtId="0" fontId="4" fillId="0" borderId="61" xfId="0" applyFont="1" applyBorder="1"/>
    <xf numFmtId="0" fontId="4" fillId="0" borderId="59" xfId="0" applyFont="1" applyBorder="1"/>
    <xf numFmtId="10" fontId="4" fillId="0" borderId="61" xfId="0" applyNumberFormat="1" applyFont="1" applyBorder="1"/>
    <xf numFmtId="7" fontId="4" fillId="19" borderId="11" xfId="0" applyNumberFormat="1" applyFont="1" applyFill="1" applyBorder="1" applyAlignment="1">
      <alignment horizontal="right"/>
    </xf>
    <xf numFmtId="164" fontId="4" fillId="19" borderId="53" xfId="0" applyNumberFormat="1" applyFont="1" applyFill="1" applyBorder="1"/>
    <xf numFmtId="7" fontId="4" fillId="19" borderId="18" xfId="0" applyNumberFormat="1" applyFont="1" applyFill="1" applyBorder="1" applyAlignment="1">
      <alignment horizontal="right"/>
    </xf>
    <xf numFmtId="7" fontId="4" fillId="19" borderId="54" xfId="0" applyNumberFormat="1" applyFont="1" applyFill="1" applyBorder="1" applyAlignment="1">
      <alignment horizontal="right"/>
    </xf>
    <xf numFmtId="7" fontId="4" fillId="19" borderId="57" xfId="0" applyNumberFormat="1" applyFont="1" applyFill="1" applyBorder="1" applyAlignment="1">
      <alignment horizontal="right"/>
    </xf>
    <xf numFmtId="164" fontId="10" fillId="0" borderId="60" xfId="0" applyNumberFormat="1" applyFont="1" applyBorder="1" applyAlignment="1">
      <alignment horizontal="center"/>
    </xf>
    <xf numFmtId="164" fontId="4" fillId="4" borderId="8" xfId="0" applyNumberFormat="1" applyFont="1" applyFill="1" applyBorder="1"/>
    <xf numFmtId="164" fontId="4" fillId="4" borderId="10" xfId="0" applyNumberFormat="1" applyFont="1" applyFill="1" applyBorder="1"/>
    <xf numFmtId="164" fontId="4" fillId="4" borderId="59" xfId="0" applyNumberFormat="1" applyFont="1" applyFill="1" applyBorder="1"/>
    <xf numFmtId="0" fontId="4" fillId="0" borderId="60" xfId="0" applyFont="1" applyBorder="1" applyAlignment="1">
      <alignment horizontal="center"/>
    </xf>
    <xf numFmtId="0" fontId="10" fillId="0" borderId="60" xfId="0" applyFont="1" applyBorder="1" applyAlignment="1">
      <alignment horizontal="center"/>
    </xf>
    <xf numFmtId="7" fontId="4" fillId="0" borderId="8" xfId="0" applyNumberFormat="1" applyFont="1" applyBorder="1"/>
    <xf numFmtId="0" fontId="47" fillId="0" borderId="8" xfId="0" applyFont="1" applyBorder="1"/>
    <xf numFmtId="0" fontId="4" fillId="0" borderId="10" xfId="0" applyFont="1" applyBorder="1"/>
    <xf numFmtId="0" fontId="14" fillId="0" borderId="59" xfId="0" applyFont="1" applyBorder="1"/>
    <xf numFmtId="7" fontId="4" fillId="0" borderId="10" xfId="0" applyNumberFormat="1" applyFont="1" applyBorder="1"/>
    <xf numFmtId="169" fontId="8" fillId="0" borderId="60" xfId="0" applyNumberFormat="1" applyFont="1" applyBorder="1" applyAlignment="1">
      <alignment horizontal="center"/>
    </xf>
    <xf numFmtId="169" fontId="4" fillId="0" borderId="60" xfId="0" applyNumberFormat="1" applyFont="1" applyBorder="1" applyAlignment="1">
      <alignment horizontal="center"/>
    </xf>
    <xf numFmtId="169" fontId="47" fillId="0" borderId="60" xfId="0" applyNumberFormat="1" applyFont="1" applyBorder="1" applyAlignment="1">
      <alignment horizontal="center"/>
    </xf>
    <xf numFmtId="7" fontId="8" fillId="0" borderId="18" xfId="0" applyNumberFormat="1" applyFont="1" applyBorder="1"/>
    <xf numFmtId="164" fontId="4" fillId="0" borderId="60" xfId="0" applyNumberFormat="1" applyFont="1" applyBorder="1" applyAlignment="1">
      <alignment horizontal="center"/>
    </xf>
    <xf numFmtId="166" fontId="4" fillId="0" borderId="60" xfId="0" applyNumberFormat="1" applyFont="1" applyBorder="1" applyAlignment="1">
      <alignment horizontal="center"/>
    </xf>
    <xf numFmtId="170" fontId="4" fillId="0" borderId="60" xfId="0" applyNumberFormat="1" applyFont="1" applyBorder="1" applyAlignment="1">
      <alignment horizontal="center"/>
    </xf>
    <xf numFmtId="167" fontId="4" fillId="0" borderId="60" xfId="0" applyNumberFormat="1" applyFont="1" applyBorder="1" applyAlignment="1">
      <alignment horizontal="center"/>
    </xf>
    <xf numFmtId="0" fontId="49" fillId="0" borderId="0" xfId="0" applyFont="1"/>
    <xf numFmtId="8" fontId="0" fillId="0" borderId="0" xfId="0" applyNumberFormat="1"/>
    <xf numFmtId="0" fontId="50" fillId="0" borderId="0" xfId="0" applyFont="1"/>
    <xf numFmtId="10" fontId="0" fillId="0" borderId="0" xfId="0" applyNumberFormat="1" applyFill="1"/>
    <xf numFmtId="0" fontId="0" fillId="0" borderId="0" xfId="0" applyFill="1"/>
    <xf numFmtId="10" fontId="21" fillId="15" borderId="0" xfId="0" applyNumberFormat="1" applyFont="1" applyFill="1"/>
    <xf numFmtId="0" fontId="21" fillId="0" borderId="0" xfId="0" applyFont="1" applyFill="1"/>
    <xf numFmtId="10" fontId="21" fillId="0" borderId="0" xfId="0" applyNumberFormat="1" applyFont="1" applyFill="1"/>
    <xf numFmtId="164" fontId="28" fillId="0" borderId="0" xfId="0" applyNumberFormat="1" applyFont="1"/>
    <xf numFmtId="0" fontId="28" fillId="0" borderId="0" xfId="0" applyNumberFormat="1" applyFont="1"/>
    <xf numFmtId="0" fontId="2" fillId="0" borderId="0" xfId="0" applyFont="1" applyAlignment="1">
      <alignment horizontal="center"/>
    </xf>
    <xf numFmtId="164" fontId="0" fillId="0" borderId="0" xfId="0" applyNumberFormat="1" applyFont="1"/>
    <xf numFmtId="0" fontId="0" fillId="0" borderId="0" xfId="0" applyFont="1"/>
    <xf numFmtId="178" fontId="0" fillId="0" borderId="0" xfId="0" applyNumberFormat="1" applyFont="1"/>
    <xf numFmtId="0" fontId="0" fillId="0" borderId="0" xfId="0" applyFill="1" applyAlignment="1">
      <alignment horizontal="center"/>
    </xf>
    <xf numFmtId="9" fontId="0" fillId="0" borderId="0" xfId="0" applyNumberFormat="1" applyFill="1"/>
    <xf numFmtId="10" fontId="51" fillId="0" borderId="0" xfId="0" applyNumberFormat="1" applyFont="1" applyFill="1"/>
    <xf numFmtId="2" fontId="0" fillId="0" borderId="47" xfId="0" applyNumberFormat="1" applyBorder="1" applyAlignment="1">
      <alignment horizontal="center"/>
    </xf>
    <xf numFmtId="0" fontId="0" fillId="15" borderId="0" xfId="0" applyFont="1" applyFill="1"/>
    <xf numFmtId="178" fontId="0" fillId="15" borderId="0" xfId="0" applyNumberFormat="1" applyFont="1" applyFill="1"/>
    <xf numFmtId="0" fontId="21" fillId="15" borderId="0" xfId="0" applyFont="1" applyFill="1"/>
    <xf numFmtId="164" fontId="0" fillId="0" borderId="38" xfId="0" applyNumberFormat="1" applyFill="1" applyBorder="1"/>
    <xf numFmtId="164" fontId="0" fillId="0" borderId="39" xfId="0" applyNumberFormat="1" applyFill="1" applyBorder="1"/>
    <xf numFmtId="164" fontId="0" fillId="0" borderId="40" xfId="0" applyNumberFormat="1" applyFill="1" applyBorder="1"/>
    <xf numFmtId="164" fontId="0" fillId="0" borderId="41" xfId="0" applyNumberFormat="1" applyFill="1" applyBorder="1"/>
    <xf numFmtId="0" fontId="2" fillId="0" borderId="0" xfId="0" applyFont="1" applyFill="1" applyAlignment="1">
      <alignment horizontal="center"/>
    </xf>
    <xf numFmtId="8" fontId="0" fillId="0" borderId="0" xfId="0" applyNumberFormat="1" applyFill="1"/>
    <xf numFmtId="164" fontId="0" fillId="0" borderId="0" xfId="0" applyNumberFormat="1" applyFill="1"/>
    <xf numFmtId="164" fontId="0" fillId="0" borderId="0" xfId="0" applyNumberFormat="1" applyFont="1" applyFill="1"/>
    <xf numFmtId="0" fontId="53" fillId="3" borderId="53" xfId="0" applyFont="1" applyFill="1" applyBorder="1"/>
    <xf numFmtId="165" fontId="52" fillId="0" borderId="0" xfId="0" applyNumberFormat="1" applyFont="1"/>
    <xf numFmtId="0" fontId="54" fillId="0" borderId="0" xfId="0" applyFont="1"/>
    <xf numFmtId="0" fontId="52" fillId="3" borderId="55" xfId="0" applyFont="1" applyFill="1" applyBorder="1"/>
    <xf numFmtId="0" fontId="53" fillId="0" borderId="5" xfId="0" applyFont="1" applyBorder="1"/>
    <xf numFmtId="164" fontId="55" fillId="0" borderId="60" xfId="0" applyNumberFormat="1" applyFont="1" applyBorder="1" applyAlignment="1">
      <alignment horizontal="center"/>
    </xf>
    <xf numFmtId="4" fontId="55" fillId="0" borderId="0" xfId="2" applyNumberFormat="1" applyFont="1"/>
    <xf numFmtId="164" fontId="54" fillId="0" borderId="0" xfId="0" applyNumberFormat="1" applyFont="1"/>
    <xf numFmtId="0" fontId="52" fillId="0" borderId="0" xfId="0" applyFont="1"/>
    <xf numFmtId="0" fontId="52" fillId="0" borderId="11" xfId="0" applyFont="1" applyBorder="1"/>
    <xf numFmtId="0" fontId="52" fillId="3" borderId="57" xfId="0" applyFont="1" applyFill="1" applyBorder="1"/>
    <xf numFmtId="0" fontId="52" fillId="0" borderId="58" xfId="0" applyFont="1" applyBorder="1"/>
    <xf numFmtId="0" fontId="52" fillId="0" borderId="55" xfId="0" applyFont="1" applyBorder="1"/>
    <xf numFmtId="0" fontId="52" fillId="0" borderId="15" xfId="0" applyFont="1" applyBorder="1"/>
    <xf numFmtId="0" fontId="52" fillId="0" borderId="5" xfId="0" applyFont="1" applyBorder="1"/>
    <xf numFmtId="0" fontId="52" fillId="0" borderId="55" xfId="0" quotePrefix="1" applyFont="1" applyBorder="1" applyAlignment="1">
      <alignment horizontal="right"/>
    </xf>
    <xf numFmtId="0" fontId="52" fillId="0" borderId="11" xfId="0" quotePrefix="1" applyFont="1" applyBorder="1" applyAlignment="1">
      <alignment horizontal="right"/>
    </xf>
    <xf numFmtId="7" fontId="52" fillId="0" borderId="8" xfId="0" applyNumberFormat="1" applyFont="1" applyBorder="1"/>
    <xf numFmtId="0" fontId="52" fillId="0" borderId="59" xfId="0" applyFont="1" applyBorder="1"/>
    <xf numFmtId="7" fontId="52" fillId="0" borderId="5" xfId="0" quotePrefix="1" applyNumberFormat="1" applyFont="1" applyBorder="1"/>
    <xf numFmtId="7" fontId="52" fillId="0" borderId="5" xfId="0" applyNumberFormat="1" applyFont="1" applyBorder="1"/>
    <xf numFmtId="7" fontId="52" fillId="0" borderId="11" xfId="0" applyNumberFormat="1" applyFont="1" applyBorder="1"/>
    <xf numFmtId="0" fontId="52" fillId="0" borderId="5" xfId="0" applyFont="1" applyBorder="1" applyAlignment="1">
      <alignment horizontal="right"/>
    </xf>
    <xf numFmtId="0" fontId="52" fillId="0" borderId="8" xfId="0" applyFont="1" applyBorder="1"/>
    <xf numFmtId="169" fontId="53" fillId="0" borderId="60" xfId="0" applyNumberFormat="1" applyFont="1" applyBorder="1" applyAlignment="1">
      <alignment horizontal="center"/>
    </xf>
    <xf numFmtId="0" fontId="53" fillId="0" borderId="60" xfId="0" applyFont="1" applyBorder="1" applyAlignment="1">
      <alignment horizontal="center"/>
    </xf>
    <xf numFmtId="169" fontId="52" fillId="0" borderId="11" xfId="0" applyNumberFormat="1" applyFont="1" applyBorder="1"/>
    <xf numFmtId="169" fontId="57" fillId="0" borderId="11" xfId="0" applyNumberFormat="1" applyFont="1" applyBorder="1"/>
    <xf numFmtId="0" fontId="52" fillId="0" borderId="6" xfId="0" applyFont="1" applyBorder="1"/>
    <xf numFmtId="0" fontId="55" fillId="0" borderId="60" xfId="0" applyFont="1" applyBorder="1" applyAlignment="1">
      <alignment horizontal="center"/>
    </xf>
    <xf numFmtId="169" fontId="52" fillId="0" borderId="60" xfId="0" applyNumberFormat="1" applyFont="1" applyBorder="1" applyAlignment="1">
      <alignment horizontal="center"/>
    </xf>
    <xf numFmtId="0" fontId="56" fillId="3" borderId="59" xfId="0" applyFont="1" applyFill="1" applyBorder="1"/>
    <xf numFmtId="0" fontId="56" fillId="3" borderId="55" xfId="0" applyFont="1" applyFill="1" applyBorder="1"/>
    <xf numFmtId="169" fontId="52" fillId="0" borderId="0" xfId="0" applyNumberFormat="1" applyFont="1"/>
    <xf numFmtId="0" fontId="52" fillId="0" borderId="57" xfId="0" applyFont="1" applyBorder="1"/>
    <xf numFmtId="7" fontId="52" fillId="0" borderId="18" xfId="0" applyNumberFormat="1" applyFont="1" applyBorder="1"/>
    <xf numFmtId="0" fontId="52" fillId="0" borderId="0" xfId="0" applyFont="1" applyAlignment="1">
      <alignment horizontal="center"/>
    </xf>
    <xf numFmtId="0" fontId="52" fillId="0" borderId="18" xfId="0" applyFont="1" applyBorder="1"/>
    <xf numFmtId="164" fontId="58" fillId="0" borderId="60" xfId="0" applyNumberFormat="1" applyFont="1" applyBorder="1" applyAlignment="1">
      <alignment horizontal="center"/>
    </xf>
    <xf numFmtId="7" fontId="58" fillId="0" borderId="60" xfId="0" applyNumberFormat="1" applyFont="1" applyBorder="1" applyAlignment="1">
      <alignment horizontal="center"/>
    </xf>
    <xf numFmtId="169" fontId="59" fillId="0" borderId="60" xfId="0" applyNumberFormat="1" applyFont="1" applyBorder="1" applyAlignment="1">
      <alignment horizontal="center"/>
    </xf>
    <xf numFmtId="169" fontId="60" fillId="0" borderId="60" xfId="0" applyNumberFormat="1" applyFont="1" applyBorder="1" applyAlignment="1">
      <alignment horizontal="center"/>
    </xf>
    <xf numFmtId="0" fontId="59" fillId="0" borderId="60" xfId="0" applyFont="1" applyBorder="1" applyAlignment="1">
      <alignment horizontal="center"/>
    </xf>
    <xf numFmtId="166" fontId="59" fillId="0" borderId="60" xfId="0" applyNumberFormat="1" applyFont="1" applyBorder="1" applyAlignment="1">
      <alignment horizontal="center"/>
    </xf>
    <xf numFmtId="167" fontId="59" fillId="0" borderId="60" xfId="0" applyNumberFormat="1" applyFont="1" applyBorder="1" applyAlignment="1">
      <alignment horizontal="center"/>
    </xf>
    <xf numFmtId="164" fontId="59" fillId="0" borderId="60" xfId="0" applyNumberFormat="1" applyFont="1" applyBorder="1" applyAlignment="1">
      <alignment horizontal="center"/>
    </xf>
    <xf numFmtId="170" fontId="59" fillId="0" borderId="6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Fill="1"/>
    <xf numFmtId="178" fontId="0" fillId="0" borderId="0" xfId="0" applyNumberFormat="1" applyFont="1" applyFill="1"/>
    <xf numFmtId="164" fontId="45" fillId="0" borderId="60" xfId="0" applyNumberFormat="1" applyFont="1" applyBorder="1" applyAlignment="1">
      <alignment horizontal="center"/>
    </xf>
    <xf numFmtId="7" fontId="45" fillId="0" borderId="60" xfId="0" applyNumberFormat="1" applyFont="1" applyBorder="1" applyAlignment="1">
      <alignment horizontal="center"/>
    </xf>
    <xf numFmtId="164" fontId="10" fillId="0" borderId="60" xfId="0" applyNumberFormat="1" applyFont="1" applyFill="1" applyBorder="1" applyAlignment="1">
      <alignment horizontal="center"/>
    </xf>
    <xf numFmtId="164" fontId="45" fillId="0" borderId="60" xfId="0" applyNumberFormat="1" applyFont="1" applyFill="1" applyBorder="1" applyAlignment="1">
      <alignment horizontal="center"/>
    </xf>
    <xf numFmtId="0" fontId="2" fillId="0" borderId="0" xfId="0" applyFont="1" applyFill="1"/>
    <xf numFmtId="2" fontId="21" fillId="0" borderId="0" xfId="0" applyNumberFormat="1" applyFont="1" applyFill="1"/>
    <xf numFmtId="0" fontId="2" fillId="0" borderId="62" xfId="0" applyFont="1" applyBorder="1" applyAlignment="1">
      <alignment horizontal="left"/>
    </xf>
    <xf numFmtId="0" fontId="0" fillId="0" borderId="63" xfId="0" applyBorder="1"/>
    <xf numFmtId="0" fontId="0" fillId="0" borderId="64" xfId="0" applyBorder="1"/>
    <xf numFmtId="0" fontId="0" fillId="0" borderId="47" xfId="0" applyBorder="1"/>
    <xf numFmtId="0" fontId="0" fillId="0" borderId="47" xfId="0" applyBorder="1" applyAlignment="1">
      <alignment horizontal="center"/>
    </xf>
    <xf numFmtId="10" fontId="0" fillId="0" borderId="47" xfId="0" applyNumberFormat="1" applyBorder="1" applyAlignment="1">
      <alignment horizontal="center"/>
    </xf>
    <xf numFmtId="0" fontId="0" fillId="0" borderId="47" xfId="0" quotePrefix="1" applyBorder="1" applyAlignment="1">
      <alignment horizontal="center"/>
    </xf>
    <xf numFmtId="0" fontId="0" fillId="0" borderId="62" xfId="0" applyBorder="1"/>
    <xf numFmtId="0" fontId="0" fillId="0" borderId="0" xfId="0" applyAlignment="1"/>
    <xf numFmtId="0" fontId="2" fillId="0" borderId="48" xfId="0" applyFont="1" applyBorder="1" applyAlignment="1">
      <alignment horizontal="left" indent="1"/>
    </xf>
    <xf numFmtId="176" fontId="0" fillId="0" borderId="0" xfId="0" applyNumberFormat="1" applyFont="1"/>
    <xf numFmtId="0" fontId="31" fillId="21" borderId="38" xfId="0" applyFont="1" applyFill="1" applyBorder="1" applyAlignment="1">
      <alignment horizontal="left" wrapText="1"/>
    </xf>
    <xf numFmtId="0" fontId="31" fillId="21" borderId="0" xfId="0" applyFont="1" applyFill="1" applyAlignment="1">
      <alignment horizontal="left" wrapText="1"/>
    </xf>
    <xf numFmtId="0" fontId="31" fillId="21" borderId="39" xfId="0" applyFont="1" applyFill="1" applyBorder="1" applyAlignment="1">
      <alignment horizontal="left" wrapText="1"/>
    </xf>
    <xf numFmtId="0" fontId="31" fillId="21" borderId="40" xfId="0" applyFont="1" applyFill="1" applyBorder="1" applyAlignment="1">
      <alignment horizontal="left" wrapText="1"/>
    </xf>
    <xf numFmtId="0" fontId="31" fillId="21" borderId="43" xfId="0" applyFont="1" applyFill="1" applyBorder="1" applyAlignment="1">
      <alignment horizontal="left" wrapText="1"/>
    </xf>
    <xf numFmtId="0" fontId="31" fillId="21" borderId="41" xfId="0" applyFont="1" applyFill="1" applyBorder="1" applyAlignment="1">
      <alignment horizontal="left" wrapText="1"/>
    </xf>
    <xf numFmtId="0" fontId="28" fillId="21" borderId="51" xfId="0" applyFont="1" applyFill="1" applyBorder="1" applyAlignment="1">
      <alignment horizontal="left" vertical="center" wrapText="1"/>
    </xf>
    <xf numFmtId="0" fontId="28" fillId="21" borderId="37" xfId="0" applyFont="1" applyFill="1" applyBorder="1" applyAlignment="1">
      <alignment horizontal="left" vertical="center" wrapText="1"/>
    </xf>
    <xf numFmtId="0" fontId="28" fillId="21" borderId="50" xfId="0" applyFont="1" applyFill="1" applyBorder="1" applyAlignment="1">
      <alignment horizontal="left" vertical="center" wrapText="1"/>
    </xf>
    <xf numFmtId="0" fontId="28" fillId="21" borderId="39" xfId="0" applyFont="1" applyFill="1" applyBorder="1" applyAlignment="1">
      <alignment horizontal="left" vertical="center" wrapText="1"/>
    </xf>
    <xf numFmtId="0" fontId="31" fillId="22" borderId="36" xfId="0" applyFont="1" applyFill="1" applyBorder="1" applyAlignment="1">
      <alignment horizontal="center"/>
    </xf>
    <xf numFmtId="0" fontId="31" fillId="22" borderId="42" xfId="0" applyFont="1" applyFill="1" applyBorder="1" applyAlignment="1">
      <alignment horizontal="center"/>
    </xf>
    <xf numFmtId="164" fontId="31" fillId="22" borderId="34" xfId="0" applyNumberFormat="1" applyFont="1" applyFill="1" applyBorder="1" applyAlignment="1">
      <alignment horizontal="center"/>
    </xf>
    <xf numFmtId="0" fontId="31" fillId="22" borderId="35" xfId="0" applyFont="1" applyFill="1" applyBorder="1" applyAlignment="1">
      <alignment horizontal="center"/>
    </xf>
    <xf numFmtId="0" fontId="37" fillId="21" borderId="51" xfId="0" applyFont="1" applyFill="1" applyBorder="1" applyAlignment="1">
      <alignment horizontal="center" vertical="center" wrapText="1"/>
    </xf>
    <xf numFmtId="0" fontId="37" fillId="21" borderId="37" xfId="0" applyFont="1" applyFill="1" applyBorder="1" applyAlignment="1">
      <alignment horizontal="center" vertical="center" wrapText="1"/>
    </xf>
    <xf numFmtId="0" fontId="37" fillId="21" borderId="50" xfId="0" applyFont="1" applyFill="1" applyBorder="1" applyAlignment="1">
      <alignment horizontal="center" vertical="center" wrapText="1"/>
    </xf>
    <xf numFmtId="0" fontId="37" fillId="21" borderId="39" xfId="0" applyFont="1" applyFill="1" applyBorder="1" applyAlignment="1">
      <alignment horizontal="center" vertical="center" wrapText="1"/>
    </xf>
    <xf numFmtId="0" fontId="31" fillId="21" borderId="36" xfId="0" applyFont="1" applyFill="1" applyBorder="1" applyAlignment="1">
      <alignment horizontal="left" wrapText="1"/>
    </xf>
    <xf numFmtId="0" fontId="31" fillId="21" borderId="42" xfId="0" applyFont="1" applyFill="1" applyBorder="1" applyAlignment="1">
      <alignment horizontal="left" wrapText="1"/>
    </xf>
    <xf numFmtId="0" fontId="31" fillId="21" borderId="37" xfId="0" applyFont="1" applyFill="1" applyBorder="1" applyAlignment="1">
      <alignment horizontal="left" wrapText="1"/>
    </xf>
    <xf numFmtId="0" fontId="2" fillId="0" borderId="36" xfId="0" applyFont="1" applyBorder="1" applyAlignment="1">
      <alignment horizontal="left"/>
    </xf>
    <xf numFmtId="0" fontId="2" fillId="0" borderId="42" xfId="0" applyFont="1" applyBorder="1" applyAlignment="1">
      <alignment horizontal="left"/>
    </xf>
    <xf numFmtId="0" fontId="2" fillId="0" borderId="37" xfId="0" applyFont="1" applyBorder="1" applyAlignment="1">
      <alignment horizontal="left"/>
    </xf>
    <xf numFmtId="0" fontId="28" fillId="21" borderId="50" xfId="0" applyFont="1" applyFill="1" applyBorder="1" applyAlignment="1">
      <alignment horizontal="left" vertical="top" wrapText="1"/>
    </xf>
    <xf numFmtId="0" fontId="28" fillId="21" borderId="39" xfId="0" applyFont="1" applyFill="1" applyBorder="1" applyAlignment="1">
      <alignment horizontal="left" vertical="top" wrapText="1"/>
    </xf>
    <xf numFmtId="0" fontId="2" fillId="18" borderId="34" xfId="0" applyFont="1" applyFill="1" applyBorder="1" applyAlignment="1">
      <alignment horizontal="center"/>
    </xf>
    <xf numFmtId="0" fontId="2" fillId="18" borderId="35" xfId="0" applyFont="1" applyFill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17" borderId="34" xfId="0" applyFont="1" applyFill="1" applyBorder="1" applyAlignment="1">
      <alignment horizontal="center"/>
    </xf>
    <xf numFmtId="0" fontId="2" fillId="17" borderId="35" xfId="0" applyFont="1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2" fillId="18" borderId="4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Alignment="1">
      <alignment horizontal="center"/>
    </xf>
    <xf numFmtId="0" fontId="2" fillId="0" borderId="0" xfId="0" applyFont="1" applyAlignment="1">
      <alignment horizontal="center"/>
    </xf>
  </cellXfs>
  <cellStyles count="12">
    <cellStyle name="Currency" xfId="1" builtinId="4"/>
    <cellStyle name="Hyperlink" xfId="11" builtinId="8"/>
    <cellStyle name="Normal" xfId="0" builtinId="0"/>
    <cellStyle name="Normal 2" xfId="3" xr:uid="{00000000-0005-0000-0000-000003000000}"/>
    <cellStyle name="normal 2 2" xfId="4" xr:uid="{00000000-0005-0000-0000-000004000000}"/>
    <cellStyle name="Normal 2 3" xfId="5" xr:uid="{00000000-0005-0000-0000-000005000000}"/>
    <cellStyle name="Normal 2 4" xfId="2" xr:uid="{00000000-0005-0000-0000-000006000000}"/>
    <cellStyle name="Normal 3" xfId="6" xr:uid="{00000000-0005-0000-0000-000007000000}"/>
    <cellStyle name="Normal 4" xfId="7" xr:uid="{00000000-0005-0000-0000-000008000000}"/>
    <cellStyle name="Normal 5" xfId="8" xr:uid="{00000000-0005-0000-0000-000009000000}"/>
    <cellStyle name="Percent 2" xfId="9" xr:uid="{00000000-0005-0000-0000-00000A000000}"/>
    <cellStyle name="Percent 3" xfId="10" xr:uid="{00000000-0005-0000-0000-00000B000000}"/>
  </cellStyles>
  <dxfs count="31">
    <dxf>
      <fill>
        <patternFill>
          <bgColor theme="0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color auto="1"/>
      </font>
      <fill>
        <patternFill>
          <bgColor theme="0" tint="-0.499984740745262"/>
        </patternFill>
      </fill>
    </dxf>
    <dxf>
      <font>
        <color auto="1"/>
      </font>
      <fill>
        <patternFill>
          <bgColor theme="1" tint="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 tint="-0.499984740745262"/>
      </font>
      <fill>
        <patternFill>
          <bgColor theme="1" tint="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 patternType="none">
          <bgColor auto="1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268430</xdr:colOff>
      <xdr:row>30</xdr:row>
      <xdr:rowOff>25977</xdr:rowOff>
    </xdr:from>
    <xdr:to>
      <xdr:col>3</xdr:col>
      <xdr:colOff>3558885</xdr:colOff>
      <xdr:row>33</xdr:row>
      <xdr:rowOff>187210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19453" y="5619750"/>
          <a:ext cx="3290455" cy="7403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humanresources.vermont.gov/benefits-wellness/employee-support/child-elder-care" TargetMode="External"/><Relationship Id="rId3" Type="http://schemas.openxmlformats.org/officeDocument/2006/relationships/hyperlink" Target="http://humanresources.vermont.gov/benefits-wellness/holiday-schedule" TargetMode="External"/><Relationship Id="rId7" Type="http://schemas.openxmlformats.org/officeDocument/2006/relationships/hyperlink" Target="http://humanresources.vermont.gov/benefits-wellness/wellness" TargetMode="External"/><Relationship Id="rId2" Type="http://schemas.openxmlformats.org/officeDocument/2006/relationships/hyperlink" Target="http://humanresources.vermont.gov/benefits-wellness/flexible-spending-plans" TargetMode="External"/><Relationship Id="rId1" Type="http://schemas.openxmlformats.org/officeDocument/2006/relationships/hyperlink" Target="http://humanresources.vermont.gov/benefits-wellness/retirement/deferred-compensation" TargetMode="External"/><Relationship Id="rId6" Type="http://schemas.openxmlformats.org/officeDocument/2006/relationships/hyperlink" Target="http://humanresources.vermont.gov/benefits-wellness/education/tuition-reimbursement" TargetMode="External"/><Relationship Id="rId5" Type="http://schemas.openxmlformats.org/officeDocument/2006/relationships/hyperlink" Target="http://humanresources.vermont.gov/benefits-wellness/long-term-disability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humanresources.vermont.gov/benefits-wellness/leave" TargetMode="External"/><Relationship Id="rId9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humanresources.vermont.gov/benefits-wellness/life-insurance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sa.gov/policy/docs/quickfacts/prog_highlight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4"/>
  <sheetViews>
    <sheetView tabSelected="1" zoomScale="110" zoomScaleNormal="110" workbookViewId="0">
      <selection sqref="A1:B1"/>
    </sheetView>
  </sheetViews>
  <sheetFormatPr defaultRowHeight="15" x14ac:dyDescent="0.25"/>
  <cols>
    <col min="1" max="1" width="33.28515625" bestFit="1" customWidth="1"/>
    <col min="2" max="2" width="37.140625" customWidth="1"/>
    <col min="3" max="3" width="28.85546875" customWidth="1"/>
    <col min="4" max="4" width="53.5703125" customWidth="1"/>
    <col min="5" max="7" width="19.28515625" customWidth="1"/>
  </cols>
  <sheetData>
    <row r="1" spans="1:11" ht="15.75" customHeight="1" thickBot="1" x14ac:dyDescent="0.3">
      <c r="A1" s="707" t="s">
        <v>1066</v>
      </c>
      <c r="B1" s="708"/>
      <c r="C1" s="711" t="s">
        <v>1571</v>
      </c>
      <c r="D1" s="712"/>
      <c r="E1" s="603"/>
    </row>
    <row r="2" spans="1:11" ht="30" customHeight="1" thickBot="1" x14ac:dyDescent="0.3">
      <c r="A2" s="408" t="s">
        <v>1067</v>
      </c>
      <c r="B2" s="403" t="s">
        <v>183</v>
      </c>
      <c r="C2" s="713"/>
      <c r="D2" s="714"/>
      <c r="F2" t="s">
        <v>8</v>
      </c>
      <c r="I2" t="s">
        <v>8</v>
      </c>
    </row>
    <row r="3" spans="1:11" ht="15" customHeight="1" x14ac:dyDescent="0.25">
      <c r="A3" s="410" t="s">
        <v>211</v>
      </c>
      <c r="B3" s="404">
        <v>20</v>
      </c>
      <c r="C3" s="703" t="s">
        <v>1271</v>
      </c>
      <c r="D3" s="704"/>
      <c r="E3" s="401"/>
      <c r="F3" s="401"/>
    </row>
    <row r="4" spans="1:11" x14ac:dyDescent="0.25">
      <c r="A4" s="410" t="s">
        <v>212</v>
      </c>
      <c r="B4" s="404">
        <v>1</v>
      </c>
      <c r="C4" s="705"/>
      <c r="D4" s="706"/>
      <c r="E4" s="401"/>
      <c r="F4" s="401"/>
    </row>
    <row r="5" spans="1:11" ht="30" customHeight="1" x14ac:dyDescent="0.25">
      <c r="A5" s="423" t="s">
        <v>1580</v>
      </c>
      <c r="B5" s="405">
        <f>IF(AND(B2="Exempt",B6&gt;0),0,(IFERROR(VLOOKUP(C7,PGS,2,FALSE)," ")))</f>
        <v>21.1</v>
      </c>
      <c r="C5" s="721" t="s">
        <v>1270</v>
      </c>
      <c r="D5" s="722"/>
      <c r="E5" s="401"/>
      <c r="F5" s="401"/>
      <c r="G5" s="401"/>
      <c r="H5" s="401"/>
      <c r="I5" s="401"/>
      <c r="J5" s="401"/>
      <c r="K5" s="401"/>
    </row>
    <row r="6" spans="1:11" ht="15" customHeight="1" x14ac:dyDescent="0.25">
      <c r="A6" s="410" t="s">
        <v>190</v>
      </c>
      <c r="B6" s="405">
        <v>84</v>
      </c>
      <c r="C6" s="721"/>
      <c r="D6" s="722"/>
      <c r="E6" s="401"/>
      <c r="F6" s="401"/>
      <c r="G6" s="401"/>
      <c r="H6" s="401"/>
      <c r="I6" s="401"/>
      <c r="J6" s="401"/>
      <c r="K6" s="401"/>
    </row>
    <row r="7" spans="1:11" x14ac:dyDescent="0.25">
      <c r="A7" s="410" t="s">
        <v>1523</v>
      </c>
      <c r="B7" s="405" t="s">
        <v>223</v>
      </c>
      <c r="C7" s="696" t="str">
        <f>IF(B2="Classified",CONCATENATE(B3,B4,"C"),IF(B2="Temporary",CONCATENATE(B3,B4,"T"),IF(B2="Trooper",CONCATENATE(B3,B4,"Tr"))))</f>
        <v>201C</v>
      </c>
      <c r="D7" s="361"/>
      <c r="E7" s="401"/>
      <c r="F7" s="401"/>
      <c r="G7" s="401"/>
      <c r="H7" s="401"/>
      <c r="I7" s="401"/>
      <c r="J7" s="401"/>
      <c r="K7" s="401"/>
    </row>
    <row r="8" spans="1:11" x14ac:dyDescent="0.25">
      <c r="A8" s="695" t="s">
        <v>1573</v>
      </c>
      <c r="B8" s="405" t="s">
        <v>1575</v>
      </c>
      <c r="C8" s="353"/>
      <c r="D8" s="361"/>
      <c r="E8" s="401"/>
      <c r="F8" s="401"/>
      <c r="G8" s="401"/>
      <c r="H8" s="401"/>
      <c r="I8" s="401"/>
      <c r="J8" s="401"/>
      <c r="K8" s="401"/>
    </row>
    <row r="9" spans="1:11" x14ac:dyDescent="0.25">
      <c r="A9" s="410" t="s">
        <v>121</v>
      </c>
      <c r="B9" s="406" t="s">
        <v>132</v>
      </c>
      <c r="D9" s="361"/>
      <c r="E9" s="401"/>
      <c r="F9" s="401"/>
      <c r="G9" s="401"/>
      <c r="H9" s="401"/>
      <c r="I9" s="401"/>
      <c r="J9" s="401"/>
      <c r="K9" s="401"/>
    </row>
    <row r="10" spans="1:11" x14ac:dyDescent="0.25">
      <c r="A10" s="410" t="s">
        <v>122</v>
      </c>
      <c r="B10" s="404" t="s">
        <v>104</v>
      </c>
      <c r="D10" s="417" t="str">
        <f>IFERROR(LOOKUP(2^15,SEARCH(Dental!A3:A5,B9),Dental!A3:A5),"")</f>
        <v>Family</v>
      </c>
      <c r="E10" s="401"/>
      <c r="F10" s="401"/>
      <c r="G10" s="401"/>
      <c r="H10" s="401"/>
      <c r="I10" s="401" t="s">
        <v>8</v>
      </c>
      <c r="J10" s="401"/>
      <c r="K10" s="401"/>
    </row>
    <row r="11" spans="1:11" ht="15.75" thickBot="1" x14ac:dyDescent="0.3">
      <c r="A11" s="410" t="s">
        <v>111</v>
      </c>
      <c r="B11" s="404" t="s">
        <v>181</v>
      </c>
      <c r="D11" s="417"/>
      <c r="E11" s="401"/>
      <c r="F11" s="401"/>
      <c r="G11" s="610"/>
      <c r="H11" s="401"/>
      <c r="I11" s="401" t="s">
        <v>8</v>
      </c>
      <c r="J11" s="401"/>
      <c r="K11" s="401"/>
    </row>
    <row r="12" spans="1:11" ht="15.75" thickBot="1" x14ac:dyDescent="0.3">
      <c r="A12" s="709" t="s">
        <v>214</v>
      </c>
      <c r="B12" s="710"/>
      <c r="D12" s="417"/>
      <c r="E12" s="401"/>
      <c r="F12" s="401"/>
      <c r="G12" s="401"/>
      <c r="H12" s="401"/>
      <c r="I12" s="401"/>
      <c r="J12" s="401"/>
      <c r="K12" s="401"/>
    </row>
    <row r="13" spans="1:11" ht="15.75" customHeight="1" x14ac:dyDescent="0.25">
      <c r="A13" s="407"/>
      <c r="B13" s="396" t="s">
        <v>1070</v>
      </c>
      <c r="C13" s="396" t="s">
        <v>1071</v>
      </c>
      <c r="D13" s="396" t="s">
        <v>1072</v>
      </c>
      <c r="E13" s="402"/>
      <c r="F13" s="402"/>
      <c r="G13" s="401"/>
      <c r="H13" s="401"/>
      <c r="I13" s="401"/>
      <c r="J13" s="401"/>
      <c r="K13" s="401"/>
    </row>
    <row r="14" spans="1:11" x14ac:dyDescent="0.25">
      <c r="A14" s="410" t="s">
        <v>167</v>
      </c>
      <c r="B14" s="412">
        <v>0</v>
      </c>
      <c r="C14" s="413">
        <v>0</v>
      </c>
      <c r="D14" s="413">
        <f>IFERROR(IF(AND(B2="Exempt",B6&gt;0),((B6*2080)),(IFERROR(VLOOKUP(C7,PGS,2,FALSE)," ")*2080))," ")</f>
        <v>43888</v>
      </c>
      <c r="E14" s="55"/>
      <c r="F14" s="401"/>
      <c r="G14" s="401"/>
      <c r="H14" s="401"/>
      <c r="I14" s="401"/>
      <c r="J14" s="401"/>
      <c r="K14" s="401"/>
    </row>
    <row r="15" spans="1:11" x14ac:dyDescent="0.25">
      <c r="A15" s="410" t="s">
        <v>206</v>
      </c>
      <c r="B15" s="412">
        <f>IFERROR(((IF(AND(B2="Exempt",B6&gt;0),((B6*2080)/26),(IFERROR(VLOOKUP(C7,PGS,2,FALSE)," ")*2080)/26))*FICA!F5)," ")</f>
        <v>129.13200000000001</v>
      </c>
      <c r="C15" s="413">
        <f>IFERROR(((IF(AND(B2="Exempt",B6&gt;0),((B6*2080)/26),(IFERROR(VLOOKUP(C7,PGS,2,FALSE)," ")*2080)/26))*FICA!F5)*26," ")</f>
        <v>3357.4320000000002</v>
      </c>
      <c r="D15" s="413">
        <f>IFERROR(((IF(AND(B2="Exempt",B6&gt;0),((B6*2080)/26),(IFERROR(VLOOKUP(C7,PGS,2,FALSE)," ")*2080)/26))*FICA!F5)*26," ")</f>
        <v>3357.4320000000002</v>
      </c>
      <c r="E15" s="400" t="s">
        <v>8</v>
      </c>
      <c r="F15" s="401"/>
      <c r="G15" s="401"/>
      <c r="H15" s="401"/>
      <c r="I15" s="401"/>
      <c r="J15" s="401"/>
      <c r="K15" s="401"/>
    </row>
    <row r="16" spans="1:11" x14ac:dyDescent="0.25">
      <c r="A16" s="410" t="s">
        <v>121</v>
      </c>
      <c r="B16" s="412">
        <f>IF(B9="Not applicable",0,IF(B2="Temporary",0,(VLOOKUP(B9,HEA,4,FALSE))))</f>
        <v>235.97</v>
      </c>
      <c r="C16" s="413">
        <f>IF(B9="Not applicable",0,IF(B2="Temporary",0,(VLOOKUP(B9,HEA,4,FALSE))*26))</f>
        <v>6135.22</v>
      </c>
      <c r="D16" s="413">
        <f>IF(B9="Not applicable",0,IF(B2="Temporary",0,(VLOOKUP(B9,HEA,5,FALSE))*26))</f>
        <v>24541.399999999998</v>
      </c>
      <c r="E16" s="400" t="s">
        <v>8</v>
      </c>
      <c r="F16" s="401"/>
      <c r="G16" s="401"/>
      <c r="H16" s="401"/>
      <c r="I16" s="401"/>
      <c r="J16" s="401"/>
      <c r="K16" s="401"/>
    </row>
    <row r="17" spans="1:11" x14ac:dyDescent="0.25">
      <c r="A17" s="410" t="s">
        <v>122</v>
      </c>
      <c r="B17" s="412">
        <v>0</v>
      </c>
      <c r="C17" s="413">
        <v>0</v>
      </c>
      <c r="D17" s="413">
        <f>IF(B2="Temporary",0,((IF(B10="Single",Dental!G3,IF(B10="2 Person",Dental!G4,IF(B10="Family",Dental!G5,0))))-0)*26)</f>
        <v>1381.8999999999999</v>
      </c>
      <c r="E17" s="400" t="s">
        <v>8</v>
      </c>
      <c r="F17" s="401"/>
      <c r="G17" s="401"/>
      <c r="H17" s="401"/>
      <c r="I17" s="401"/>
      <c r="J17" s="401"/>
      <c r="K17" s="401"/>
    </row>
    <row r="18" spans="1:11" x14ac:dyDescent="0.25">
      <c r="A18" s="410" t="s">
        <v>111</v>
      </c>
      <c r="B18" s="412">
        <f>IF(B11="No",0,IF(B2="Temporary",0,(Life!B12*(IF(AND(B2="Exempt",B6&gt;0),((ROUNDDOWN((B6*2080),-2)/1000)*2),((ROUNDDOWN((VLOOKUP(C7,PGS,2,FALSE)*2080),-2)/1000)*2))))))</f>
        <v>2.3651999999999997</v>
      </c>
      <c r="C18" s="413">
        <f>(IF(B11="No",0,IF(B2="Temporary",0,(Life!B12*(IF(AND(B2="Exempt",B6&gt;0),((ROUNDDOWN((B6*2080),-2)/1000)*2),((ROUNDDOWN((VLOOKUP(C7,PGS,2,FALSE)*2080),-2)/1000)*2))))))*26)</f>
        <v>61.495199999999997</v>
      </c>
      <c r="D18" s="413">
        <f>((IF(B11="No",0,IF(B2="Temporary",0,(Life!B12*(IF(AND(B2="Exempt",B6&gt;0),((ROUNDDOWN((B6*2080),-2)/1000)*2),((ROUNDDOWN((VLOOKUP(C7,PGS,2,FALSE)*2080),-2)/1000)*2))))))*26)*3)</f>
        <v>184.48559999999998</v>
      </c>
      <c r="E18" s="400" t="s">
        <v>8</v>
      </c>
      <c r="F18" s="401"/>
      <c r="G18" s="401"/>
      <c r="H18" s="401"/>
      <c r="I18" s="401"/>
      <c r="J18" s="401"/>
      <c r="K18" s="401"/>
    </row>
    <row r="19" spans="1:11" x14ac:dyDescent="0.25">
      <c r="A19" s="410" t="s">
        <v>210</v>
      </c>
      <c r="B19" s="412">
        <v>0</v>
      </c>
      <c r="C19" s="413">
        <v>0</v>
      </c>
      <c r="D19" s="413">
        <f>((EAP!A3)-0)*26</f>
        <v>30.419999999999998</v>
      </c>
      <c r="E19" s="55"/>
      <c r="F19" s="609"/>
      <c r="G19" s="401"/>
      <c r="H19" s="401"/>
      <c r="I19" s="401"/>
      <c r="J19" s="401"/>
      <c r="K19" s="401"/>
    </row>
    <row r="20" spans="1:11" x14ac:dyDescent="0.25">
      <c r="A20" s="411" t="s">
        <v>202</v>
      </c>
      <c r="B20" s="412">
        <f>IF(B2="Temporary"," ",IF(B7="Defined Contribution",0,IF(B7&lt;&gt;"Defined Benefit",0,((IF(AND(B2="Exempt",B6&gt;0),((B6*2080)/26),(IFERROR(VLOOKUP(C7,PGS,2,FALSE)," ")*2080)/26))*(IF(B8="Group A – original retirement plan that some members elected to remain in, predecessor to Plan F",Retirement!C46,(IF(B8="Group C – for state law enforcement officers",Retirement!C47,IF(B8="Group D – for judges",Retirement!C48,IF(B8="Group F/F* – for the majority of classified state employees (F* if hired after 7/1/2008)",Retirement!C49,IF(B8="Teacher's Retirement System - Group C",Retirement!C50)))))))))))</f>
        <v>112.25200000000001</v>
      </c>
      <c r="C20" s="413">
        <f>IF(B2="Temporary"," ",IF(B7="Defined Contribution",0,((IF(AND(B2="Exempt",B6&gt;0),((B6*2080)/26),(IFERROR(VLOOKUP(C7,PGS,2,FALSE)," ")*2080)/26))*(IF(B8="Group A – original retirement plan that some members elected to remain in, predecessor to Plan F",Retirement!C46,(IF(B8="Group C – for state law enforcement officers",Retirement!C47,IF(B8="Group D – for judges",Retirement!C48,IF(B8="Group F/F* – for the majority of classified state employees (F* if hired after 7/1/2008)",Retirement!C49,IF(B8="Teacher's Retirement System - Group C",Retirement!C50)))))))*26)))</f>
        <v>2918.5520000000001</v>
      </c>
      <c r="D20" s="413">
        <f>IF(B2="Temporary"," ",IF(B7="Defined Contribution",0,(((IF(AND(B2="Exempt",B6&gt;0),((B6*2080)),(IFERROR(VLOOKUP(C7,PGS,2,FALSE)," ")*2080)))*Retirement!D46))))</f>
        <v>11718.096000000001</v>
      </c>
      <c r="E20" s="400" t="s">
        <v>8</v>
      </c>
      <c r="F20" s="401"/>
      <c r="G20" s="401"/>
      <c r="H20" s="401"/>
      <c r="I20" s="401"/>
      <c r="J20" s="401"/>
      <c r="K20" s="401"/>
    </row>
    <row r="21" spans="1:11" ht="15.75" thickBot="1" x14ac:dyDescent="0.3">
      <c r="A21" s="409" t="s">
        <v>1581</v>
      </c>
      <c r="B21" s="414">
        <f>IFERROR(IF(B7="Defined Benefit",0,IF(B2="Classified",0,(IF(B2="Exempt",(IF(AND(B2="Exempt",B6&gt;0),((B6*2080)/26),(IFERROR(VLOOKUP(C7,PGS,2,FALSE)," ")*2080)/26))*Retirement!A6,0))))," ")</f>
        <v>0</v>
      </c>
      <c r="C21" s="415">
        <f>IFERROR(IF(B7="Defined Benefit",0,IF(B2="Classified",0,(IF(B2="Exempt",(IF(AND(B2="Exempt",B6&gt;0),((B6*2080)/26),(IFERROR(VLOOKUP(C7,PGS,2,FALSE)," ")*2080)/26))*Retirement!A6,0))*26))," ")</f>
        <v>0</v>
      </c>
      <c r="D21" s="415">
        <f>IFERROR(IF(B7="Defined Benefit",0,IF(B2="Classified",0,((IF(B2="Exempt",(IF(AND(B2="Exempt",B6&gt;0),((B6*2080)),(IFERROR(VLOOKUP(C7,PGS,2,FALSE)," ")*2080)))*Retirement!B6,0)))))," ")</f>
        <v>0</v>
      </c>
      <c r="E21" s="400" t="s">
        <v>8</v>
      </c>
      <c r="F21" s="401"/>
    </row>
    <row r="22" spans="1:11" ht="15.75" thickBot="1" x14ac:dyDescent="0.3">
      <c r="A22" s="424" t="s">
        <v>1522</v>
      </c>
      <c r="B22" s="425">
        <f>SUM(B14:B21)</f>
        <v>479.7192</v>
      </c>
      <c r="C22" s="426">
        <f>SUM(C14:C21)</f>
        <v>12472.699199999999</v>
      </c>
      <c r="D22" s="425">
        <f>SUM(D14:D21)</f>
        <v>85101.733599999992</v>
      </c>
      <c r="E22" s="400" t="s">
        <v>8</v>
      </c>
      <c r="F22" s="609"/>
    </row>
    <row r="23" spans="1:11" x14ac:dyDescent="0.25">
      <c r="A23" s="395" t="s">
        <v>1583</v>
      </c>
      <c r="D23" s="361"/>
      <c r="E23" s="401" t="s">
        <v>8</v>
      </c>
      <c r="F23" s="401"/>
    </row>
    <row r="24" spans="1:11" x14ac:dyDescent="0.25">
      <c r="A24" s="395" t="s">
        <v>1582</v>
      </c>
      <c r="D24" s="361"/>
      <c r="E24" s="401"/>
      <c r="F24" s="401"/>
    </row>
    <row r="25" spans="1:11" ht="15.75" thickBot="1" x14ac:dyDescent="0.3">
      <c r="A25" s="395"/>
      <c r="D25" s="361"/>
      <c r="E25" s="401"/>
      <c r="F25" s="401"/>
    </row>
    <row r="26" spans="1:11" x14ac:dyDescent="0.25">
      <c r="A26" s="718" t="s">
        <v>1065</v>
      </c>
      <c r="B26" s="719"/>
      <c r="C26" s="719"/>
      <c r="D26" s="720"/>
      <c r="E26" s="401"/>
      <c r="F26" s="400" t="s">
        <v>8</v>
      </c>
      <c r="G26" s="400" t="s">
        <v>8</v>
      </c>
    </row>
    <row r="27" spans="1:11" x14ac:dyDescent="0.25">
      <c r="A27" s="419" t="s">
        <v>216</v>
      </c>
      <c r="B27" s="427" t="s">
        <v>220</v>
      </c>
      <c r="C27" s="421" t="s">
        <v>8</v>
      </c>
      <c r="D27" s="422"/>
      <c r="E27" s="416"/>
      <c r="F27" s="401"/>
    </row>
    <row r="28" spans="1:11" x14ac:dyDescent="0.25">
      <c r="A28" s="419" t="s">
        <v>1069</v>
      </c>
      <c r="B28" s="427" t="s">
        <v>221</v>
      </c>
      <c r="C28" s="421"/>
      <c r="D28" s="422"/>
      <c r="E28" s="416"/>
      <c r="F28" s="401"/>
    </row>
    <row r="29" spans="1:11" x14ac:dyDescent="0.25">
      <c r="A29" s="419" t="s">
        <v>219</v>
      </c>
      <c r="B29" s="427" t="s">
        <v>215</v>
      </c>
      <c r="C29" s="421" t="s">
        <v>8</v>
      </c>
      <c r="D29" s="422"/>
      <c r="E29" s="416"/>
      <c r="F29" s="401"/>
    </row>
    <row r="30" spans="1:11" ht="15.75" thickBot="1" x14ac:dyDescent="0.3">
      <c r="A30" s="420" t="s">
        <v>217</v>
      </c>
      <c r="B30" s="427" t="s">
        <v>218</v>
      </c>
      <c r="C30" s="421" t="s">
        <v>8</v>
      </c>
      <c r="D30" s="422"/>
      <c r="E30" s="416"/>
      <c r="F30" s="401"/>
    </row>
    <row r="31" spans="1:11" ht="15" customHeight="1" x14ac:dyDescent="0.25">
      <c r="A31" s="715" t="s">
        <v>1269</v>
      </c>
      <c r="B31" s="716"/>
      <c r="C31" s="716"/>
      <c r="D31" s="717"/>
      <c r="E31" s="401"/>
      <c r="F31" s="401"/>
    </row>
    <row r="32" spans="1:11" x14ac:dyDescent="0.25">
      <c r="A32" s="697"/>
      <c r="B32" s="698"/>
      <c r="C32" s="698"/>
      <c r="D32" s="699"/>
    </row>
    <row r="33" spans="1:4" x14ac:dyDescent="0.25">
      <c r="A33" s="697" t="s">
        <v>1570</v>
      </c>
      <c r="B33" s="698"/>
      <c r="C33" s="698"/>
      <c r="D33" s="699"/>
    </row>
    <row r="34" spans="1:4" ht="15.75" thickBot="1" x14ac:dyDescent="0.3">
      <c r="A34" s="700"/>
      <c r="B34" s="701"/>
      <c r="C34" s="701"/>
      <c r="D34" s="702"/>
    </row>
  </sheetData>
  <mergeCells count="8">
    <mergeCell ref="A33:D34"/>
    <mergeCell ref="C3:D4"/>
    <mergeCell ref="A1:B1"/>
    <mergeCell ref="A12:B12"/>
    <mergeCell ref="C1:D2"/>
    <mergeCell ref="A31:D32"/>
    <mergeCell ref="A26:D26"/>
    <mergeCell ref="C5:D6"/>
  </mergeCells>
  <conditionalFormatting sqref="B3">
    <cfRule type="expression" dxfId="30" priority="163">
      <formula>B2="Exempt"</formula>
    </cfRule>
    <cfRule type="expression" dxfId="29" priority="167">
      <formula>B2="Classified"</formula>
    </cfRule>
  </conditionalFormatting>
  <conditionalFormatting sqref="B4:B5">
    <cfRule type="expression" dxfId="28" priority="166">
      <formula>B2="Classified"</formula>
    </cfRule>
  </conditionalFormatting>
  <conditionalFormatting sqref="B4">
    <cfRule type="expression" dxfId="27" priority="164">
      <formula>B2="Exempt"</formula>
    </cfRule>
  </conditionalFormatting>
  <conditionalFormatting sqref="B5">
    <cfRule type="expression" dxfId="26" priority="34">
      <formula>B2="Exempt"</formula>
    </cfRule>
  </conditionalFormatting>
  <conditionalFormatting sqref="B21">
    <cfRule type="expression" dxfId="25" priority="8">
      <formula>B2&lt;&gt;"Exempt"</formula>
    </cfRule>
    <cfRule type="expression" dxfId="24" priority="31">
      <formula>B7="Defined Benefit"</formula>
    </cfRule>
  </conditionalFormatting>
  <conditionalFormatting sqref="C21">
    <cfRule type="expression" dxfId="23" priority="13">
      <formula>B2&lt;&gt;"Exempt"</formula>
    </cfRule>
    <cfRule type="expression" dxfId="22" priority="30">
      <formula>B7="Defined Benefit"</formula>
    </cfRule>
  </conditionalFormatting>
  <conditionalFormatting sqref="D21">
    <cfRule type="expression" dxfId="21" priority="14">
      <formula>B2&lt;&gt;"Exempt"</formula>
    </cfRule>
    <cfRule type="expression" dxfId="20" priority="29">
      <formula>B7="Defined Benefit"</formula>
    </cfRule>
  </conditionalFormatting>
  <conditionalFormatting sqref="B20">
    <cfRule type="expression" dxfId="19" priority="4">
      <formula>B7="Defined Contribution"</formula>
    </cfRule>
    <cfRule type="expression" priority="5">
      <formula>B2="Trooper"</formula>
    </cfRule>
    <cfRule type="expression" dxfId="18" priority="9">
      <formula>B2="Classified"</formula>
    </cfRule>
    <cfRule type="expression" dxfId="17" priority="12">
      <formula>B2="Temporary"</formula>
    </cfRule>
  </conditionalFormatting>
  <conditionalFormatting sqref="C20">
    <cfRule type="expression" dxfId="16" priority="3">
      <formula>B7="Defined Contribution"</formula>
    </cfRule>
    <cfRule type="expression" dxfId="15" priority="11">
      <formula>B2="Temporary"</formula>
    </cfRule>
  </conditionalFormatting>
  <conditionalFormatting sqref="D20">
    <cfRule type="expression" dxfId="14" priority="2">
      <formula>B7="Defined Contribution"</formula>
    </cfRule>
    <cfRule type="expression" dxfId="13" priority="10">
      <formula>B2="Temporary"</formula>
    </cfRule>
    <cfRule type="expression" dxfId="12" priority="26">
      <formula>B2="Classified"</formula>
    </cfRule>
  </conditionalFormatting>
  <conditionalFormatting sqref="B6">
    <cfRule type="expression" dxfId="11" priority="21">
      <formula>B2="Temporary"</formula>
    </cfRule>
    <cfRule type="expression" dxfId="10" priority="24">
      <formula>B2="Trooper"</formula>
    </cfRule>
    <cfRule type="expression" dxfId="9" priority="25">
      <formula>B2="Classified"</formula>
    </cfRule>
  </conditionalFormatting>
  <conditionalFormatting sqref="B7:B8">
    <cfRule type="expression" dxfId="8" priority="19">
      <formula>B2="Exempt"</formula>
    </cfRule>
    <cfRule type="expression" dxfId="7" priority="20">
      <formula>B2="Temporary"</formula>
    </cfRule>
    <cfRule type="expression" dxfId="6" priority="22">
      <formula>B2="Classified"</formula>
    </cfRule>
    <cfRule type="expression" dxfId="5" priority="23">
      <formula>B2="Trooper"</formula>
    </cfRule>
  </conditionalFormatting>
  <conditionalFormatting sqref="B10">
    <cfRule type="expression" dxfId="4" priority="15">
      <formula>"&lt;0"</formula>
    </cfRule>
    <cfRule type="expression" dxfId="3" priority="16">
      <formula>" "</formula>
    </cfRule>
    <cfRule type="expression" dxfId="2" priority="17">
      <formula>IsNull</formula>
    </cfRule>
    <cfRule type="expression" dxfId="1" priority="18">
      <formula>""</formula>
    </cfRule>
  </conditionalFormatting>
  <conditionalFormatting sqref="B8">
    <cfRule type="expression" dxfId="0" priority="1">
      <formula>B7="Defined Contribution"</formula>
    </cfRule>
  </conditionalFormatting>
  <dataValidations count="2">
    <dataValidation type="list" allowBlank="1" showInputMessage="1" showErrorMessage="1" errorTitle="Invalid Selection" error="Please choose from a valid option for health insurance" prompt="Please select a Health Insurance Plan" sqref="B9:C9" xr:uid="{00000000-0002-0000-0000-000000000000}">
      <formula1>HealthInsurance</formula1>
    </dataValidation>
    <dataValidation allowBlank="1" showInputMessage="1" showErrorMessage="1" promptTitle="Hourly Salary" prompt="If this is an exempt position, what is the Hourly Salary?" sqref="B6" xr:uid="{00000000-0002-0000-0000-000001000000}"/>
  </dataValidations>
  <hyperlinks>
    <hyperlink ref="A27" r:id="rId1" xr:uid="{00000000-0004-0000-0000-000000000000}"/>
    <hyperlink ref="A29" r:id="rId2" xr:uid="{00000000-0004-0000-0000-000001000000}"/>
    <hyperlink ref="A30" r:id="rId3" xr:uid="{00000000-0004-0000-0000-000002000000}"/>
    <hyperlink ref="B27" r:id="rId4" xr:uid="{00000000-0004-0000-0000-000003000000}"/>
    <hyperlink ref="B28" r:id="rId5" xr:uid="{00000000-0004-0000-0000-000004000000}"/>
    <hyperlink ref="B29" r:id="rId6" xr:uid="{00000000-0004-0000-0000-000005000000}"/>
    <hyperlink ref="B30" r:id="rId7" xr:uid="{00000000-0004-0000-0000-000006000000}"/>
    <hyperlink ref="A28" r:id="rId8" display="Elder Care" xr:uid="{00000000-0004-0000-0000-000007000000}"/>
  </hyperlinks>
  <pageMargins left="0.7" right="0.7" top="0.75" bottom="0.75" header="0.3" footer="0.3"/>
  <pageSetup scale="66" orientation="landscape" r:id="rId9"/>
  <colBreaks count="1" manualBreakCount="1">
    <brk id="4" max="1048575" man="1"/>
  </colBreaks>
  <drawing r:id="rId10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prompt="What is the pay grade?" xr:uid="{00000000-0002-0000-0000-000002000000}">
          <x14:formula1>
            <xm:f>'Pay Grades &amp; Steps'!$A$423:$A$450</xm:f>
          </x14:formula1>
          <xm:sqref>B3</xm:sqref>
        </x14:dataValidation>
        <x14:dataValidation type="list" allowBlank="1" showInputMessage="1" showErrorMessage="1" prompt="Which step is this on the pay grade?" xr:uid="{00000000-0002-0000-0000-000003000000}">
          <x14:formula1>
            <xm:f>'Pay Grades &amp; Steps'!$A$452:$A$466</xm:f>
          </x14:formula1>
          <xm:sqref>B4</xm:sqref>
        </x14:dataValidation>
        <x14:dataValidation type="list" allowBlank="1" showInputMessage="1" showErrorMessage="1" prompt="Please select a Dental Insurance Plan" xr:uid="{00000000-0002-0000-0000-000004000000}">
          <x14:formula1>
            <xm:f>Dental!$A$3:$A$5</xm:f>
          </x14:formula1>
          <xm:sqref>B10 C10:C12</xm:sqref>
        </x14:dataValidation>
        <x14:dataValidation type="list" allowBlank="1" showInputMessage="1" showErrorMessage="1" prompt="Is this a Classified, Exempt, Temp, or Trooper position?" xr:uid="{00000000-0002-0000-0000-000005000000}">
          <x14:formula1>
            <xm:f>Source!$A$26:$A$29</xm:f>
          </x14:formula1>
          <xm:sqref>B2</xm:sqref>
        </x14:dataValidation>
        <x14:dataValidation type="list" allowBlank="1" showInputMessage="1" showErrorMessage="1" prompt="Are you electing to sign up for Life Insurance?" xr:uid="{00000000-0002-0000-0000-000006000000}">
          <x14:formula1>
            <xm:f>Source!$A$38:$A$39</xm:f>
          </x14:formula1>
          <xm:sqref>B11</xm:sqref>
        </x14:dataValidation>
        <x14:dataValidation type="list" allowBlank="1" showInputMessage="1" showErrorMessage="1" promptTitle="Retirement Plan" prompt="If this is an Exempt position, select a Retirement Plan" xr:uid="{00000000-0002-0000-0000-000007000000}">
          <x14:formula1>
            <xm:f>Retirement!$A$45:$A$46</xm:f>
          </x14:formula1>
          <xm:sqref>B7</xm:sqref>
        </x14:dataValidation>
        <x14:dataValidation type="list" allowBlank="1" showInputMessage="1" showErrorMessage="1" promptTitle="Defined Benefit Plan" prompt="Which Defined Benefit plan?" xr:uid="{4C20D87D-F6C1-44C4-A8C2-B64ECA9EC60D}">
          <x14:formula1>
            <xm:f>Retirement!$B$47:$B$50</xm:f>
          </x14:formula1>
          <xm:sqref>B8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7" tint="0.59999389629810485"/>
  </sheetPr>
  <dimension ref="A1:AF1311"/>
  <sheetViews>
    <sheetView workbookViewId="0">
      <pane ySplit="1" topLeftCell="A218" activePane="bottomLeft" state="frozen"/>
      <selection pane="bottomLeft" sqref="A1:XFD1048576"/>
    </sheetView>
  </sheetViews>
  <sheetFormatPr defaultRowHeight="15" x14ac:dyDescent="0.25"/>
  <cols>
    <col min="2" max="2" width="6.28515625" bestFit="1" customWidth="1"/>
    <col min="3" max="3" width="6" style="605" bestFit="1" customWidth="1"/>
    <col min="4" max="4" width="6" bestFit="1" customWidth="1"/>
    <col min="5" max="5" width="13.7109375" bestFit="1" customWidth="1"/>
    <col min="6" max="6" width="6.28515625" customWidth="1"/>
    <col min="7" max="7" width="6" bestFit="1" customWidth="1"/>
    <col min="8" max="13" width="5.5703125" bestFit="1" customWidth="1"/>
    <col min="14" max="14" width="6.5703125" bestFit="1" customWidth="1"/>
    <col min="15" max="16" width="6" bestFit="1" customWidth="1"/>
    <col min="17" max="17" width="9.7109375" bestFit="1" customWidth="1"/>
  </cols>
  <sheetData>
    <row r="1" spans="1:32" x14ac:dyDescent="0.25">
      <c r="A1" s="378" t="s">
        <v>136</v>
      </c>
      <c r="B1" s="378" t="s">
        <v>1548</v>
      </c>
      <c r="C1" s="378" t="s">
        <v>1535</v>
      </c>
      <c r="D1" s="378" t="s">
        <v>1532</v>
      </c>
      <c r="E1" s="378" t="s">
        <v>1528</v>
      </c>
      <c r="F1" s="378" t="s">
        <v>1290</v>
      </c>
      <c r="G1" s="378" t="s">
        <v>1279</v>
      </c>
      <c r="H1" s="378" t="s">
        <v>222</v>
      </c>
      <c r="I1" s="378" t="s">
        <v>137</v>
      </c>
      <c r="J1" s="378" t="s">
        <v>138</v>
      </c>
      <c r="K1" s="378" t="s">
        <v>139</v>
      </c>
      <c r="L1" s="378" t="s">
        <v>140</v>
      </c>
      <c r="M1" s="378" t="s">
        <v>141</v>
      </c>
      <c r="N1" s="378" t="s">
        <v>142</v>
      </c>
      <c r="O1" s="378" t="s">
        <v>143</v>
      </c>
      <c r="P1" s="378" t="s">
        <v>144</v>
      </c>
      <c r="Q1" s="511" t="s">
        <v>183</v>
      </c>
      <c r="X1" s="512" t="s">
        <v>1276</v>
      </c>
    </row>
    <row r="2" spans="1:32" x14ac:dyDescent="0.25">
      <c r="A2" t="s">
        <v>645</v>
      </c>
      <c r="B2">
        <v>10.84</v>
      </c>
      <c r="C2" s="605">
        <v>10.52</v>
      </c>
      <c r="D2">
        <v>10.29</v>
      </c>
      <c r="E2">
        <v>10.29</v>
      </c>
      <c r="F2">
        <v>10.15</v>
      </c>
      <c r="G2">
        <v>10.01</v>
      </c>
      <c r="H2" s="380">
        <v>9.7899999999999991</v>
      </c>
      <c r="I2" s="380">
        <v>9.6</v>
      </c>
      <c r="J2" s="380">
        <v>9.2100000000000009</v>
      </c>
      <c r="K2" s="380">
        <v>8.99</v>
      </c>
      <c r="L2" s="380">
        <v>8.81</v>
      </c>
      <c r="M2" s="380">
        <v>8.4600000000000009</v>
      </c>
      <c r="N2" s="379">
        <v>8.3800000000000008</v>
      </c>
      <c r="O2" s="378">
        <v>8.64</v>
      </c>
      <c r="P2" s="378">
        <v>8.49</v>
      </c>
      <c r="R2">
        <f>B2/C2</f>
        <v>1.0304182509505704</v>
      </c>
      <c r="S2" s="618"/>
      <c r="T2" s="618"/>
      <c r="U2" s="618"/>
      <c r="V2" s="618"/>
      <c r="W2" s="618"/>
      <c r="X2" s="618"/>
      <c r="Y2" s="618"/>
      <c r="Z2" s="618"/>
      <c r="AA2" s="618"/>
      <c r="AB2" s="618"/>
      <c r="AC2" s="618"/>
      <c r="AD2" s="618"/>
      <c r="AE2" s="618"/>
      <c r="AF2" s="618"/>
    </row>
    <row r="3" spans="1:32" x14ac:dyDescent="0.25">
      <c r="A3" t="s">
        <v>646</v>
      </c>
      <c r="B3">
        <v>11.11</v>
      </c>
      <c r="C3" s="605">
        <v>10.79</v>
      </c>
      <c r="D3">
        <v>10.55</v>
      </c>
      <c r="E3">
        <v>10.55</v>
      </c>
      <c r="F3">
        <v>10.41</v>
      </c>
      <c r="G3">
        <v>10.27</v>
      </c>
      <c r="H3" s="380">
        <v>10.039999999999999</v>
      </c>
      <c r="I3" s="380">
        <v>9.84</v>
      </c>
      <c r="J3" s="380">
        <v>9.6</v>
      </c>
      <c r="K3" s="380">
        <v>9.3699999999999992</v>
      </c>
      <c r="L3" s="380">
        <v>9.19</v>
      </c>
      <c r="M3" s="380">
        <v>8.74</v>
      </c>
      <c r="N3" s="379">
        <v>8.74</v>
      </c>
      <c r="O3" s="378">
        <v>9.01</v>
      </c>
      <c r="P3" s="378">
        <v>8.85</v>
      </c>
      <c r="R3">
        <f t="shared" ref="R3:R66" si="0">B3/C3</f>
        <v>1.0296570898980537</v>
      </c>
      <c r="S3" s="618"/>
      <c r="T3" s="618"/>
      <c r="U3" s="618"/>
      <c r="V3" s="618"/>
      <c r="W3" s="618"/>
      <c r="X3" s="618"/>
      <c r="Y3" s="618"/>
      <c r="Z3" s="618"/>
      <c r="AA3" s="618"/>
      <c r="AB3" s="618"/>
      <c r="AC3" s="618"/>
      <c r="AD3" s="618"/>
      <c r="AE3" s="618"/>
      <c r="AF3" s="618"/>
    </row>
    <row r="4" spans="1:32" x14ac:dyDescent="0.25">
      <c r="A4" t="s">
        <v>647</v>
      </c>
      <c r="B4">
        <v>11.49</v>
      </c>
      <c r="C4" s="605">
        <v>11.16</v>
      </c>
      <c r="D4">
        <v>10.91</v>
      </c>
      <c r="E4">
        <v>10.91</v>
      </c>
      <c r="F4">
        <v>10.76</v>
      </c>
      <c r="G4">
        <v>10.62</v>
      </c>
      <c r="H4" s="380">
        <v>10.39</v>
      </c>
      <c r="I4" s="380">
        <v>10.19</v>
      </c>
      <c r="J4" s="380">
        <v>9.94</v>
      </c>
      <c r="K4" s="380">
        <v>9.6999999999999993</v>
      </c>
      <c r="L4" s="380">
        <v>9.51</v>
      </c>
      <c r="M4" s="380">
        <v>9.0399999999999991</v>
      </c>
      <c r="N4" s="379">
        <v>9.0399999999999991</v>
      </c>
      <c r="O4" s="378">
        <v>9.32</v>
      </c>
      <c r="P4" s="378">
        <v>9.16</v>
      </c>
      <c r="R4">
        <f t="shared" si="0"/>
        <v>1.0295698924731183</v>
      </c>
      <c r="S4" s="618"/>
      <c r="T4" s="618"/>
      <c r="U4" s="618"/>
      <c r="V4" s="618"/>
      <c r="W4" s="618"/>
      <c r="X4" s="618"/>
      <c r="Y4" s="618"/>
      <c r="Z4" s="618"/>
      <c r="AA4" s="618"/>
      <c r="AB4" s="618"/>
      <c r="AC4" s="618"/>
      <c r="AD4" s="618"/>
      <c r="AE4" s="618"/>
      <c r="AF4" s="618"/>
    </row>
    <row r="5" spans="1:32" x14ac:dyDescent="0.25">
      <c r="A5" t="s">
        <v>648</v>
      </c>
      <c r="B5">
        <v>11.83</v>
      </c>
      <c r="C5" s="605">
        <v>11.49</v>
      </c>
      <c r="D5">
        <v>11.24</v>
      </c>
      <c r="E5">
        <v>11.24</v>
      </c>
      <c r="F5">
        <v>11.09</v>
      </c>
      <c r="G5">
        <v>10.94</v>
      </c>
      <c r="H5" s="380">
        <v>10.7</v>
      </c>
      <c r="I5" s="380">
        <v>10.49</v>
      </c>
      <c r="J5" s="380">
        <v>10.23</v>
      </c>
      <c r="K5" s="380">
        <v>9.98</v>
      </c>
      <c r="L5" s="380">
        <v>9.7799999999999994</v>
      </c>
      <c r="M5" s="380">
        <v>9.3000000000000007</v>
      </c>
      <c r="N5" s="379">
        <v>9.3000000000000007</v>
      </c>
      <c r="O5" s="378">
        <v>9.59</v>
      </c>
      <c r="P5" s="378">
        <v>9.42</v>
      </c>
      <c r="R5">
        <f t="shared" si="0"/>
        <v>1.0295909486510009</v>
      </c>
      <c r="S5" s="618"/>
      <c r="T5" s="618"/>
      <c r="U5" s="618"/>
      <c r="V5" s="618"/>
      <c r="W5" s="618"/>
      <c r="X5" s="618"/>
      <c r="Y5" s="618"/>
      <c r="Z5" s="618"/>
      <c r="AA5" s="618"/>
      <c r="AB5" s="618"/>
      <c r="AC5" s="618"/>
      <c r="AD5" s="618"/>
      <c r="AE5" s="618"/>
      <c r="AF5" s="618"/>
    </row>
    <row r="6" spans="1:32" x14ac:dyDescent="0.25">
      <c r="A6" t="s">
        <v>649</v>
      </c>
      <c r="B6">
        <v>12.2</v>
      </c>
      <c r="C6" s="605">
        <v>11.84</v>
      </c>
      <c r="D6">
        <v>11.58</v>
      </c>
      <c r="E6">
        <v>11.58</v>
      </c>
      <c r="F6">
        <v>11.43</v>
      </c>
      <c r="G6">
        <v>11.28</v>
      </c>
      <c r="H6" s="380">
        <v>11.03</v>
      </c>
      <c r="I6" s="380">
        <v>10.81</v>
      </c>
      <c r="J6" s="380">
        <v>10.55</v>
      </c>
      <c r="K6" s="380">
        <v>10.29</v>
      </c>
      <c r="L6" s="380">
        <v>10.09</v>
      </c>
      <c r="M6" s="380">
        <v>9.59</v>
      </c>
      <c r="N6" s="379">
        <v>9.59</v>
      </c>
      <c r="O6" s="378">
        <v>9.89</v>
      </c>
      <c r="P6" s="378">
        <v>9.7200000000000006</v>
      </c>
      <c r="R6">
        <f t="shared" si="0"/>
        <v>1.0304054054054053</v>
      </c>
      <c r="S6" s="618"/>
      <c r="T6" s="618"/>
      <c r="U6" s="618"/>
      <c r="V6" s="618"/>
      <c r="W6" s="618"/>
      <c r="X6" s="618"/>
      <c r="Y6" s="618"/>
      <c r="Z6" s="618"/>
      <c r="AA6" s="618"/>
      <c r="AB6" s="618"/>
      <c r="AC6" s="618"/>
      <c r="AD6" s="618"/>
      <c r="AE6" s="618"/>
      <c r="AF6" s="618"/>
    </row>
    <row r="7" spans="1:32" x14ac:dyDescent="0.25">
      <c r="A7" t="s">
        <v>650</v>
      </c>
      <c r="B7">
        <v>12.6</v>
      </c>
      <c r="C7" s="605">
        <v>12.23</v>
      </c>
      <c r="D7">
        <v>11.96</v>
      </c>
      <c r="E7">
        <v>11.96</v>
      </c>
      <c r="F7">
        <v>11.8</v>
      </c>
      <c r="G7">
        <v>11.64</v>
      </c>
      <c r="H7" s="380">
        <v>11.38</v>
      </c>
      <c r="I7" s="380">
        <v>11.16</v>
      </c>
      <c r="J7" s="380">
        <v>10.89</v>
      </c>
      <c r="K7" s="380">
        <v>10.62</v>
      </c>
      <c r="L7" s="380">
        <v>10.41</v>
      </c>
      <c r="M7" s="380">
        <v>9.9</v>
      </c>
      <c r="N7" s="379">
        <v>9.9</v>
      </c>
      <c r="O7" s="378">
        <v>10.210000000000001</v>
      </c>
      <c r="P7" s="378">
        <v>10.029999999999999</v>
      </c>
      <c r="R7">
        <f t="shared" si="0"/>
        <v>1.0302534750613246</v>
      </c>
      <c r="S7" s="618"/>
      <c r="T7" s="618"/>
      <c r="U7" s="618"/>
      <c r="V7" s="618"/>
      <c r="W7" s="618"/>
      <c r="X7" s="618"/>
      <c r="Y7" s="618"/>
      <c r="Z7" s="618"/>
      <c r="AA7" s="618"/>
      <c r="AB7" s="618"/>
      <c r="AC7" s="618"/>
      <c r="AD7" s="618"/>
      <c r="AE7" s="618"/>
      <c r="AF7" s="618"/>
    </row>
    <row r="8" spans="1:32" x14ac:dyDescent="0.25">
      <c r="A8" t="s">
        <v>651</v>
      </c>
      <c r="B8">
        <v>12.94</v>
      </c>
      <c r="C8" s="605">
        <v>12.56</v>
      </c>
      <c r="D8">
        <v>12.28</v>
      </c>
      <c r="E8">
        <v>12.28</v>
      </c>
      <c r="F8">
        <v>12.12</v>
      </c>
      <c r="G8">
        <v>11.96</v>
      </c>
      <c r="H8" s="380">
        <v>11.7</v>
      </c>
      <c r="I8" s="380">
        <v>11.47</v>
      </c>
      <c r="J8" s="380">
        <v>11.19</v>
      </c>
      <c r="K8" s="380">
        <v>10.92</v>
      </c>
      <c r="L8" s="380">
        <v>10.71</v>
      </c>
      <c r="M8" s="380">
        <v>10.19</v>
      </c>
      <c r="N8" s="379">
        <v>10.19</v>
      </c>
      <c r="O8" s="378">
        <v>10.5</v>
      </c>
      <c r="P8" s="378">
        <v>10.31</v>
      </c>
      <c r="R8">
        <f t="shared" si="0"/>
        <v>1.0302547770700636</v>
      </c>
      <c r="S8" s="618"/>
      <c r="T8" s="618"/>
      <c r="U8" s="618"/>
      <c r="V8" s="618"/>
      <c r="W8" s="618"/>
      <c r="X8" s="618"/>
      <c r="Y8" s="618"/>
      <c r="Z8" s="618"/>
      <c r="AA8" s="618"/>
      <c r="AB8" s="618"/>
      <c r="AC8" s="618"/>
      <c r="AD8" s="618"/>
      <c r="AE8" s="618"/>
      <c r="AF8" s="618"/>
    </row>
    <row r="9" spans="1:32" x14ac:dyDescent="0.25">
      <c r="A9" t="s">
        <v>652</v>
      </c>
      <c r="B9">
        <v>13.33</v>
      </c>
      <c r="C9" s="605">
        <v>12.94</v>
      </c>
      <c r="D9">
        <v>12.66</v>
      </c>
      <c r="E9">
        <v>12.66</v>
      </c>
      <c r="F9">
        <v>12.49</v>
      </c>
      <c r="G9">
        <v>12.32</v>
      </c>
      <c r="H9" s="380">
        <v>12.05</v>
      </c>
      <c r="I9" s="380">
        <v>11.81</v>
      </c>
      <c r="J9" s="380">
        <v>11.52</v>
      </c>
      <c r="K9" s="380">
        <v>11.24</v>
      </c>
      <c r="L9" s="380">
        <v>11.02</v>
      </c>
      <c r="M9" s="380">
        <v>10.48</v>
      </c>
      <c r="N9" s="379">
        <v>10.48</v>
      </c>
      <c r="O9" s="378">
        <v>10.8</v>
      </c>
      <c r="P9" s="378">
        <v>10.61</v>
      </c>
      <c r="R9">
        <f t="shared" si="0"/>
        <v>1.0301391035548686</v>
      </c>
      <c r="S9" s="618"/>
      <c r="T9" s="618"/>
      <c r="U9" s="618"/>
      <c r="V9" s="618"/>
      <c r="W9" s="618"/>
      <c r="X9" s="618"/>
      <c r="Y9" s="618"/>
      <c r="Z9" s="618"/>
      <c r="AA9" s="618"/>
      <c r="AB9" s="618"/>
      <c r="AC9" s="618"/>
      <c r="AD9" s="618"/>
      <c r="AE9" s="618"/>
      <c r="AF9" s="618"/>
    </row>
    <row r="10" spans="1:32" x14ac:dyDescent="0.25">
      <c r="A10" t="s">
        <v>653</v>
      </c>
      <c r="B10">
        <v>13.74</v>
      </c>
      <c r="C10" s="605">
        <v>13.34</v>
      </c>
      <c r="D10">
        <v>13.05</v>
      </c>
      <c r="E10">
        <v>13.05</v>
      </c>
      <c r="F10">
        <v>12.88</v>
      </c>
      <c r="G10">
        <v>12.71</v>
      </c>
      <c r="H10" s="380">
        <v>12.43</v>
      </c>
      <c r="I10" s="380">
        <v>12.19</v>
      </c>
      <c r="J10" s="380">
        <v>11.89</v>
      </c>
      <c r="K10" s="380">
        <v>11.6</v>
      </c>
      <c r="L10" s="380">
        <v>11.37</v>
      </c>
      <c r="M10" s="380">
        <v>10.82</v>
      </c>
      <c r="N10" s="379">
        <v>10.82</v>
      </c>
      <c r="O10" s="378">
        <v>11.15</v>
      </c>
      <c r="P10" s="378">
        <v>10.95</v>
      </c>
      <c r="R10">
        <f t="shared" si="0"/>
        <v>1.029985007496252</v>
      </c>
      <c r="S10" s="618"/>
      <c r="T10" s="618"/>
      <c r="U10" s="618"/>
      <c r="V10" s="618"/>
      <c r="W10" s="618"/>
      <c r="X10" s="618"/>
      <c r="Y10" s="618"/>
      <c r="Z10" s="618"/>
      <c r="AA10" s="618"/>
      <c r="AB10" s="618"/>
      <c r="AC10" s="618"/>
      <c r="AD10" s="618"/>
      <c r="AE10" s="618"/>
      <c r="AF10" s="618"/>
    </row>
    <row r="11" spans="1:32" x14ac:dyDescent="0.25">
      <c r="A11" t="s">
        <v>654</v>
      </c>
      <c r="B11">
        <v>14.1</v>
      </c>
      <c r="C11" s="605">
        <v>13.69</v>
      </c>
      <c r="D11">
        <v>13.39</v>
      </c>
      <c r="E11">
        <v>13.39</v>
      </c>
      <c r="F11">
        <v>13.21</v>
      </c>
      <c r="G11">
        <v>13.03</v>
      </c>
      <c r="H11" s="380">
        <v>12.74</v>
      </c>
      <c r="I11" s="380">
        <v>12.49</v>
      </c>
      <c r="J11" s="380">
        <v>12.19</v>
      </c>
      <c r="K11" s="380">
        <v>11.89</v>
      </c>
      <c r="L11" s="380">
        <v>11.66</v>
      </c>
      <c r="M11" s="380">
        <v>11.09</v>
      </c>
      <c r="N11" s="379">
        <v>11.09</v>
      </c>
      <c r="O11" s="378">
        <v>11.43</v>
      </c>
      <c r="P11" s="378">
        <v>11.23</v>
      </c>
      <c r="R11">
        <f t="shared" si="0"/>
        <v>1.0299488677867057</v>
      </c>
      <c r="S11" s="618"/>
      <c r="T11" s="618"/>
      <c r="U11" s="618"/>
      <c r="V11" s="618"/>
      <c r="W11" s="618"/>
      <c r="X11" s="618"/>
      <c r="Y11" s="618"/>
      <c r="Z11" s="618"/>
      <c r="AA11" s="618"/>
      <c r="AB11" s="618"/>
      <c r="AC11" s="618"/>
      <c r="AD11" s="618"/>
      <c r="AE11" s="618"/>
      <c r="AF11" s="618"/>
    </row>
    <row r="12" spans="1:32" x14ac:dyDescent="0.25">
      <c r="A12" t="s">
        <v>655</v>
      </c>
      <c r="B12">
        <v>14.44</v>
      </c>
      <c r="C12" s="605">
        <v>14.02</v>
      </c>
      <c r="D12">
        <v>13.71</v>
      </c>
      <c r="E12">
        <v>13.71</v>
      </c>
      <c r="F12">
        <v>13.53</v>
      </c>
      <c r="G12">
        <v>13.35</v>
      </c>
      <c r="H12" s="380">
        <v>13.06</v>
      </c>
      <c r="I12" s="380">
        <v>12.8</v>
      </c>
      <c r="J12" s="380">
        <v>12.49</v>
      </c>
      <c r="K12" s="380">
        <v>12.19</v>
      </c>
      <c r="L12" s="380">
        <v>11.95</v>
      </c>
      <c r="M12" s="380">
        <v>11.37</v>
      </c>
      <c r="N12" s="379">
        <v>11.37</v>
      </c>
      <c r="O12" s="378">
        <v>11.72</v>
      </c>
      <c r="P12" s="378">
        <v>11.51</v>
      </c>
      <c r="R12">
        <f t="shared" si="0"/>
        <v>1.0299572039942939</v>
      </c>
      <c r="S12" s="618"/>
      <c r="T12" s="618"/>
      <c r="U12" s="618"/>
      <c r="V12" s="618"/>
      <c r="W12" s="618"/>
      <c r="X12" s="618"/>
      <c r="Y12" s="618"/>
      <c r="Z12" s="618"/>
      <c r="AA12" s="618"/>
      <c r="AB12" s="618"/>
      <c r="AC12" s="618"/>
      <c r="AD12" s="618"/>
      <c r="AE12" s="618"/>
      <c r="AF12" s="618"/>
    </row>
    <row r="13" spans="1:32" x14ac:dyDescent="0.25">
      <c r="A13" t="s">
        <v>656</v>
      </c>
      <c r="B13">
        <v>14.87</v>
      </c>
      <c r="C13" s="605">
        <v>14.44</v>
      </c>
      <c r="D13">
        <v>14.12</v>
      </c>
      <c r="E13">
        <v>14.12</v>
      </c>
      <c r="F13">
        <v>13.93</v>
      </c>
      <c r="G13">
        <v>13.74</v>
      </c>
      <c r="H13" s="380">
        <v>13.44</v>
      </c>
      <c r="I13" s="380">
        <v>13.18</v>
      </c>
      <c r="J13" s="380">
        <v>12.86</v>
      </c>
      <c r="K13" s="380">
        <v>12.55</v>
      </c>
      <c r="L13" s="380">
        <v>12.3</v>
      </c>
      <c r="M13" s="380">
        <v>11.7</v>
      </c>
      <c r="N13" s="379">
        <v>11.7</v>
      </c>
      <c r="O13" s="378">
        <v>12.06</v>
      </c>
      <c r="P13" s="378">
        <v>11.85</v>
      </c>
      <c r="R13">
        <f t="shared" si="0"/>
        <v>1.0297783933518005</v>
      </c>
      <c r="S13" s="618"/>
      <c r="T13" s="618"/>
      <c r="U13" s="618"/>
      <c r="V13" s="618"/>
      <c r="W13" s="618"/>
      <c r="X13" s="618"/>
      <c r="Y13" s="618"/>
      <c r="Z13" s="618"/>
      <c r="AA13" s="618"/>
      <c r="AB13" s="618"/>
      <c r="AC13" s="618"/>
      <c r="AD13" s="618"/>
      <c r="AE13" s="618"/>
      <c r="AF13" s="618"/>
    </row>
    <row r="14" spans="1:32" x14ac:dyDescent="0.25">
      <c r="A14" t="s">
        <v>657</v>
      </c>
      <c r="B14">
        <v>15.22</v>
      </c>
      <c r="C14" s="605">
        <v>14.78</v>
      </c>
      <c r="D14">
        <v>14.45</v>
      </c>
      <c r="E14">
        <v>14.45</v>
      </c>
      <c r="F14">
        <v>14.26</v>
      </c>
      <c r="G14">
        <v>14.07</v>
      </c>
      <c r="H14" s="380">
        <v>13.76</v>
      </c>
      <c r="I14" s="380">
        <v>13.49</v>
      </c>
      <c r="J14" s="380">
        <v>13.16</v>
      </c>
      <c r="K14" s="380">
        <v>12.84</v>
      </c>
      <c r="L14" s="380">
        <v>12.59</v>
      </c>
      <c r="M14" s="380">
        <v>11.97</v>
      </c>
      <c r="N14" s="379">
        <v>11.97</v>
      </c>
      <c r="O14" s="378">
        <v>12.34</v>
      </c>
      <c r="P14" s="378">
        <v>12.12</v>
      </c>
      <c r="R14">
        <f t="shared" si="0"/>
        <v>1.0297699594046008</v>
      </c>
      <c r="S14" s="618"/>
      <c r="T14" s="618"/>
      <c r="U14" s="618"/>
      <c r="V14" s="618"/>
      <c r="W14" s="618"/>
      <c r="X14" s="618"/>
      <c r="Y14" s="618"/>
      <c r="Z14" s="618"/>
      <c r="AA14" s="618"/>
      <c r="AB14" s="618"/>
      <c r="AC14" s="618"/>
      <c r="AD14" s="618"/>
      <c r="AE14" s="618"/>
      <c r="AF14" s="618"/>
    </row>
    <row r="15" spans="1:32" x14ac:dyDescent="0.25">
      <c r="A15" t="s">
        <v>658</v>
      </c>
      <c r="B15">
        <v>15.65</v>
      </c>
      <c r="C15" s="605">
        <v>15.19</v>
      </c>
      <c r="D15">
        <v>14.86</v>
      </c>
      <c r="E15">
        <v>14.86</v>
      </c>
      <c r="F15">
        <v>14.66</v>
      </c>
      <c r="G15">
        <v>14.46</v>
      </c>
      <c r="H15" s="380">
        <v>14.14</v>
      </c>
      <c r="I15" s="380">
        <v>13.86</v>
      </c>
      <c r="J15" s="380">
        <v>13.52</v>
      </c>
      <c r="K15" s="380">
        <v>13.19</v>
      </c>
      <c r="L15" s="380">
        <v>12.93</v>
      </c>
      <c r="M15" s="380">
        <v>12.3</v>
      </c>
      <c r="N15" s="379">
        <v>12.3</v>
      </c>
      <c r="O15" s="378">
        <v>12.68</v>
      </c>
      <c r="P15" s="378">
        <v>12.46</v>
      </c>
      <c r="R15">
        <f t="shared" si="0"/>
        <v>1.0302830809743253</v>
      </c>
      <c r="S15" s="618"/>
      <c r="T15" s="618"/>
      <c r="U15" s="618"/>
      <c r="V15" s="618"/>
      <c r="W15" s="618"/>
      <c r="X15" s="618"/>
      <c r="Y15" s="618"/>
      <c r="Z15" s="618"/>
      <c r="AA15" s="618"/>
      <c r="AB15" s="618"/>
      <c r="AC15" s="618"/>
      <c r="AD15" s="618"/>
      <c r="AE15" s="618"/>
      <c r="AF15" s="618"/>
    </row>
    <row r="16" spans="1:32" x14ac:dyDescent="0.25">
      <c r="A16" t="s">
        <v>659</v>
      </c>
      <c r="B16">
        <v>16.059999999999999</v>
      </c>
      <c r="C16" s="605">
        <v>15.59</v>
      </c>
      <c r="D16">
        <v>15.25</v>
      </c>
      <c r="E16">
        <v>15.25</v>
      </c>
      <c r="F16">
        <v>15.05</v>
      </c>
      <c r="G16">
        <v>14.85</v>
      </c>
      <c r="H16" s="380">
        <v>14.52</v>
      </c>
      <c r="I16" s="380">
        <v>14.24</v>
      </c>
      <c r="J16" s="380">
        <v>13.89</v>
      </c>
      <c r="K16" s="380">
        <v>13.55</v>
      </c>
      <c r="L16" s="380">
        <v>13.28</v>
      </c>
      <c r="M16" s="380">
        <v>12.63</v>
      </c>
      <c r="N16" s="379">
        <v>12.63</v>
      </c>
      <c r="O16" s="378">
        <v>13.02</v>
      </c>
      <c r="P16" s="378">
        <v>12.79</v>
      </c>
      <c r="R16">
        <f t="shared" si="0"/>
        <v>1.0301475304682488</v>
      </c>
      <c r="S16" s="618"/>
      <c r="T16" s="618"/>
      <c r="U16" s="618"/>
      <c r="V16" s="618"/>
      <c r="W16" s="618"/>
      <c r="X16" s="618"/>
      <c r="Y16" s="618"/>
      <c r="Z16" s="618"/>
      <c r="AA16" s="618"/>
      <c r="AB16" s="618"/>
      <c r="AC16" s="618"/>
      <c r="AD16" s="618"/>
      <c r="AE16" s="618"/>
      <c r="AF16" s="618"/>
    </row>
    <row r="17" spans="1:32" x14ac:dyDescent="0.25">
      <c r="A17" t="s">
        <v>660</v>
      </c>
      <c r="B17">
        <v>11.1</v>
      </c>
      <c r="C17" s="605">
        <v>10.78</v>
      </c>
      <c r="D17">
        <v>10.54</v>
      </c>
      <c r="E17">
        <v>10.54</v>
      </c>
      <c r="F17">
        <v>10.4</v>
      </c>
      <c r="G17">
        <v>10.26</v>
      </c>
      <c r="H17" s="380">
        <v>10.029999999999999</v>
      </c>
      <c r="I17" s="380">
        <v>9.83</v>
      </c>
      <c r="J17" s="380">
        <v>9.59</v>
      </c>
      <c r="K17" s="380">
        <v>9.36</v>
      </c>
      <c r="L17" s="380">
        <v>9.18</v>
      </c>
      <c r="M17" s="380">
        <v>8.73</v>
      </c>
      <c r="N17" s="379">
        <v>8.73</v>
      </c>
      <c r="O17" s="378">
        <v>9</v>
      </c>
      <c r="P17" s="378">
        <v>8.84</v>
      </c>
      <c r="R17">
        <f t="shared" si="0"/>
        <v>1.0296846011131726</v>
      </c>
      <c r="S17" s="618"/>
      <c r="T17" s="618"/>
      <c r="U17" s="618"/>
      <c r="V17" s="618"/>
      <c r="W17" s="618"/>
      <c r="X17" s="618"/>
      <c r="Y17" s="618"/>
      <c r="Z17" s="618"/>
      <c r="AA17" s="618"/>
      <c r="AB17" s="618"/>
      <c r="AC17" s="618"/>
      <c r="AD17" s="618"/>
      <c r="AE17" s="618"/>
      <c r="AF17" s="618"/>
    </row>
    <row r="18" spans="1:32" x14ac:dyDescent="0.25">
      <c r="A18" t="s">
        <v>661</v>
      </c>
      <c r="B18">
        <v>11.55</v>
      </c>
      <c r="C18" s="605">
        <v>11.21</v>
      </c>
      <c r="D18">
        <v>10.96</v>
      </c>
      <c r="E18">
        <v>10.96</v>
      </c>
      <c r="F18">
        <v>10.81</v>
      </c>
      <c r="G18">
        <v>10.67</v>
      </c>
      <c r="H18" s="380">
        <v>10.44</v>
      </c>
      <c r="I18" s="380">
        <v>10.24</v>
      </c>
      <c r="J18" s="380">
        <v>9.99</v>
      </c>
      <c r="K18" s="380">
        <v>9.75</v>
      </c>
      <c r="L18" s="380">
        <v>9.56</v>
      </c>
      <c r="M18" s="380">
        <v>9.09</v>
      </c>
      <c r="N18" s="379">
        <v>9.09</v>
      </c>
      <c r="O18" s="378">
        <v>9.3699999999999992</v>
      </c>
      <c r="P18" s="378">
        <v>9.1999999999999993</v>
      </c>
      <c r="R18">
        <f t="shared" si="0"/>
        <v>1.0303300624442462</v>
      </c>
      <c r="S18" s="618"/>
      <c r="T18" s="618"/>
      <c r="U18" s="618"/>
      <c r="V18" s="618"/>
      <c r="W18" s="618"/>
      <c r="X18" s="618"/>
      <c r="Y18" s="618"/>
      <c r="Z18" s="618"/>
      <c r="AA18" s="618"/>
      <c r="AB18" s="618"/>
      <c r="AC18" s="618"/>
      <c r="AD18" s="618"/>
      <c r="AE18" s="618"/>
      <c r="AF18" s="618"/>
    </row>
    <row r="19" spans="1:32" x14ac:dyDescent="0.25">
      <c r="A19" t="s">
        <v>662</v>
      </c>
      <c r="B19">
        <v>11.93</v>
      </c>
      <c r="C19" s="605">
        <v>11.58</v>
      </c>
      <c r="D19">
        <v>11.33</v>
      </c>
      <c r="E19">
        <v>11.33</v>
      </c>
      <c r="F19">
        <v>11.18</v>
      </c>
      <c r="G19">
        <v>11.03</v>
      </c>
      <c r="H19" s="380">
        <v>10.79</v>
      </c>
      <c r="I19" s="380">
        <v>10.58</v>
      </c>
      <c r="J19" s="380">
        <v>10.32</v>
      </c>
      <c r="K19" s="380">
        <v>10.07</v>
      </c>
      <c r="L19" s="380">
        <v>9.8699999999999992</v>
      </c>
      <c r="M19" s="380">
        <v>9.39</v>
      </c>
      <c r="N19" s="379">
        <v>9.39</v>
      </c>
      <c r="O19" s="378">
        <v>9.68</v>
      </c>
      <c r="P19" s="378">
        <v>9.51</v>
      </c>
      <c r="R19">
        <f t="shared" si="0"/>
        <v>1.0302245250431779</v>
      </c>
      <c r="S19" s="618"/>
      <c r="T19" s="618"/>
      <c r="U19" s="618"/>
      <c r="V19" s="618"/>
      <c r="W19" s="618"/>
      <c r="X19" s="618"/>
      <c r="Y19" s="618"/>
      <c r="Z19" s="618"/>
      <c r="AA19" s="618"/>
      <c r="AB19" s="618"/>
      <c r="AC19" s="618"/>
      <c r="AD19" s="618"/>
      <c r="AE19" s="618"/>
      <c r="AF19" s="618"/>
    </row>
    <row r="20" spans="1:32" x14ac:dyDescent="0.25">
      <c r="A20" t="s">
        <v>663</v>
      </c>
      <c r="B20">
        <v>12.31</v>
      </c>
      <c r="C20" s="605">
        <v>11.95</v>
      </c>
      <c r="D20">
        <v>11.69</v>
      </c>
      <c r="E20">
        <v>11.69</v>
      </c>
      <c r="F20">
        <v>11.53</v>
      </c>
      <c r="G20">
        <v>11.38</v>
      </c>
      <c r="H20" s="380">
        <v>11.13</v>
      </c>
      <c r="I20" s="380">
        <v>10.91</v>
      </c>
      <c r="J20" s="380">
        <v>10.64</v>
      </c>
      <c r="K20" s="380">
        <v>10.38</v>
      </c>
      <c r="L20" s="380">
        <v>10.18</v>
      </c>
      <c r="M20" s="380">
        <v>9.68</v>
      </c>
      <c r="N20" s="379">
        <v>9.68</v>
      </c>
      <c r="O20" s="378">
        <v>9.98</v>
      </c>
      <c r="P20" s="378">
        <v>9.8000000000000007</v>
      </c>
      <c r="R20">
        <f t="shared" si="0"/>
        <v>1.0301255230125523</v>
      </c>
      <c r="S20" s="618"/>
      <c r="T20" s="618"/>
      <c r="U20" s="618"/>
      <c r="V20" s="618"/>
      <c r="W20" s="618"/>
      <c r="X20" s="618"/>
      <c r="Y20" s="618"/>
      <c r="Z20" s="618"/>
      <c r="AA20" s="618"/>
      <c r="AB20" s="618"/>
      <c r="AC20" s="618"/>
      <c r="AD20" s="618"/>
      <c r="AE20" s="618"/>
      <c r="AF20" s="618"/>
    </row>
    <row r="21" spans="1:32" x14ac:dyDescent="0.25">
      <c r="A21" t="s">
        <v>664</v>
      </c>
      <c r="B21">
        <v>12.66</v>
      </c>
      <c r="C21" s="605">
        <v>12.29</v>
      </c>
      <c r="D21">
        <v>12.02</v>
      </c>
      <c r="E21">
        <v>12.02</v>
      </c>
      <c r="F21">
        <v>11.86</v>
      </c>
      <c r="G21">
        <v>11.7</v>
      </c>
      <c r="H21" s="380">
        <v>11.44</v>
      </c>
      <c r="I21" s="380">
        <v>11.22</v>
      </c>
      <c r="J21" s="380">
        <v>10.95</v>
      </c>
      <c r="K21" s="380">
        <v>10.68</v>
      </c>
      <c r="L21" s="380">
        <v>10.47</v>
      </c>
      <c r="M21" s="380">
        <v>9.9499999999999993</v>
      </c>
      <c r="N21" s="379">
        <v>9.9499999999999993</v>
      </c>
      <c r="O21" s="378">
        <v>10.26</v>
      </c>
      <c r="P21" s="378">
        <v>10.08</v>
      </c>
      <c r="R21">
        <f t="shared" si="0"/>
        <v>1.0301057770545159</v>
      </c>
      <c r="S21" s="618"/>
      <c r="T21" s="618"/>
      <c r="U21" s="618"/>
      <c r="V21" s="618"/>
      <c r="W21" s="618"/>
      <c r="X21" s="618"/>
      <c r="Y21" s="618"/>
      <c r="Z21" s="618"/>
      <c r="AA21" s="618"/>
      <c r="AB21" s="618"/>
      <c r="AC21" s="618"/>
      <c r="AD21" s="618"/>
      <c r="AE21" s="618"/>
      <c r="AF21" s="618"/>
    </row>
    <row r="22" spans="1:32" x14ac:dyDescent="0.25">
      <c r="A22" t="s">
        <v>665</v>
      </c>
      <c r="B22">
        <v>13.08</v>
      </c>
      <c r="C22" s="605">
        <v>12.7</v>
      </c>
      <c r="D22">
        <v>12.42</v>
      </c>
      <c r="E22">
        <v>12.42</v>
      </c>
      <c r="F22">
        <v>12.25</v>
      </c>
      <c r="G22">
        <v>12.09</v>
      </c>
      <c r="H22" s="380">
        <v>11.82</v>
      </c>
      <c r="I22" s="380">
        <v>11.59</v>
      </c>
      <c r="J22" s="380">
        <v>11.31</v>
      </c>
      <c r="K22" s="380">
        <v>11.03</v>
      </c>
      <c r="L22" s="380">
        <v>10.81</v>
      </c>
      <c r="M22" s="380">
        <v>10.28</v>
      </c>
      <c r="N22" s="379">
        <v>10.28</v>
      </c>
      <c r="O22" s="378">
        <v>10.6</v>
      </c>
      <c r="P22" s="378">
        <v>10.41</v>
      </c>
      <c r="R22">
        <f t="shared" si="0"/>
        <v>1.0299212598425198</v>
      </c>
      <c r="S22" s="618"/>
      <c r="T22" s="618"/>
      <c r="U22" s="618"/>
      <c r="V22" s="618"/>
      <c r="W22" s="618"/>
      <c r="X22" s="618"/>
      <c r="Y22" s="618"/>
      <c r="Z22" s="618"/>
      <c r="AA22" s="618"/>
      <c r="AB22" s="618"/>
      <c r="AC22" s="618"/>
      <c r="AD22" s="618"/>
      <c r="AE22" s="618"/>
      <c r="AF22" s="618"/>
    </row>
    <row r="23" spans="1:32" x14ac:dyDescent="0.25">
      <c r="A23" t="s">
        <v>666</v>
      </c>
      <c r="B23">
        <v>13.43</v>
      </c>
      <c r="C23" s="605">
        <v>13.04</v>
      </c>
      <c r="D23">
        <v>12.75</v>
      </c>
      <c r="E23">
        <v>12.75</v>
      </c>
      <c r="F23">
        <v>12.58</v>
      </c>
      <c r="G23">
        <v>12.41</v>
      </c>
      <c r="H23" s="380">
        <v>12.14</v>
      </c>
      <c r="I23" s="380">
        <v>11.9</v>
      </c>
      <c r="J23" s="380">
        <v>11.61</v>
      </c>
      <c r="K23" s="380">
        <v>11.33</v>
      </c>
      <c r="L23" s="380">
        <v>11.11</v>
      </c>
      <c r="M23" s="380">
        <v>10.56</v>
      </c>
      <c r="N23" s="379">
        <v>10.56</v>
      </c>
      <c r="O23" s="378">
        <v>10.89</v>
      </c>
      <c r="P23" s="378">
        <v>10.7</v>
      </c>
      <c r="R23">
        <f t="shared" si="0"/>
        <v>1.0299079754601228</v>
      </c>
      <c r="S23" s="618"/>
      <c r="T23" s="618"/>
      <c r="U23" s="618"/>
      <c r="V23" s="618"/>
      <c r="W23" s="618"/>
      <c r="X23" s="618"/>
      <c r="Y23" s="618"/>
      <c r="Z23" s="618"/>
      <c r="AA23" s="618"/>
      <c r="AB23" s="618"/>
      <c r="AC23" s="618"/>
      <c r="AD23" s="618"/>
      <c r="AE23" s="618"/>
      <c r="AF23" s="618"/>
    </row>
    <row r="24" spans="1:32" x14ac:dyDescent="0.25">
      <c r="A24" t="s">
        <v>667</v>
      </c>
      <c r="B24">
        <v>13.88</v>
      </c>
      <c r="C24" s="605">
        <v>13.48</v>
      </c>
      <c r="D24">
        <v>13.18</v>
      </c>
      <c r="E24">
        <v>13.18</v>
      </c>
      <c r="F24">
        <v>13</v>
      </c>
      <c r="G24">
        <v>12.83</v>
      </c>
      <c r="H24" s="380">
        <v>12.55</v>
      </c>
      <c r="I24" s="380">
        <v>12.3</v>
      </c>
      <c r="J24" s="380">
        <v>12</v>
      </c>
      <c r="K24" s="380">
        <v>11.71</v>
      </c>
      <c r="L24" s="380">
        <v>11.48</v>
      </c>
      <c r="M24" s="380">
        <v>10.91</v>
      </c>
      <c r="N24" s="379">
        <v>10.91</v>
      </c>
      <c r="O24" s="378">
        <v>11.25</v>
      </c>
      <c r="P24" s="378">
        <v>11.05</v>
      </c>
      <c r="R24">
        <f t="shared" si="0"/>
        <v>1.0296735905044512</v>
      </c>
      <c r="S24" s="618"/>
      <c r="T24" s="618"/>
      <c r="U24" s="618"/>
      <c r="V24" s="618"/>
      <c r="W24" s="618"/>
      <c r="X24" s="618"/>
      <c r="Y24" s="618"/>
      <c r="Z24" s="618"/>
      <c r="AA24" s="618"/>
      <c r="AB24" s="618"/>
      <c r="AC24" s="618"/>
      <c r="AD24" s="618"/>
      <c r="AE24" s="618"/>
      <c r="AF24" s="618"/>
    </row>
    <row r="25" spans="1:32" x14ac:dyDescent="0.25">
      <c r="A25" t="s">
        <v>668</v>
      </c>
      <c r="B25">
        <v>14.26</v>
      </c>
      <c r="C25" s="605">
        <v>13.84</v>
      </c>
      <c r="D25">
        <v>13.54</v>
      </c>
      <c r="E25">
        <v>13.54</v>
      </c>
      <c r="F25">
        <v>13.36</v>
      </c>
      <c r="G25">
        <v>13.18</v>
      </c>
      <c r="H25" s="380">
        <v>12.89</v>
      </c>
      <c r="I25" s="380">
        <v>12.64</v>
      </c>
      <c r="J25" s="380">
        <v>12.33</v>
      </c>
      <c r="K25" s="380">
        <v>12.03</v>
      </c>
      <c r="L25" s="380">
        <v>11.79</v>
      </c>
      <c r="M25" s="380">
        <v>11.21</v>
      </c>
      <c r="N25" s="379">
        <v>11.21</v>
      </c>
      <c r="O25" s="378">
        <v>11.56</v>
      </c>
      <c r="P25" s="378">
        <v>11.36</v>
      </c>
      <c r="R25">
        <f t="shared" si="0"/>
        <v>1.0303468208092486</v>
      </c>
      <c r="S25" s="618"/>
      <c r="T25" s="618"/>
      <c r="U25" s="618"/>
      <c r="V25" s="618"/>
      <c r="W25" s="618"/>
      <c r="X25" s="618"/>
      <c r="Y25" s="618"/>
      <c r="Z25" s="618"/>
      <c r="AA25" s="618"/>
      <c r="AB25" s="618"/>
      <c r="AC25" s="618"/>
      <c r="AD25" s="618"/>
      <c r="AE25" s="618"/>
      <c r="AF25" s="618"/>
    </row>
    <row r="26" spans="1:32" x14ac:dyDescent="0.25">
      <c r="A26" t="s">
        <v>669</v>
      </c>
      <c r="B26">
        <v>14.67</v>
      </c>
      <c r="C26" s="605">
        <v>14.24</v>
      </c>
      <c r="D26">
        <v>13.93</v>
      </c>
      <c r="E26">
        <v>13.93</v>
      </c>
      <c r="F26">
        <v>13.74</v>
      </c>
      <c r="G26">
        <v>13.56</v>
      </c>
      <c r="H26" s="380">
        <v>13.26</v>
      </c>
      <c r="I26" s="380">
        <v>13</v>
      </c>
      <c r="J26" s="380">
        <v>12.68</v>
      </c>
      <c r="K26" s="380">
        <v>12.37</v>
      </c>
      <c r="L26" s="380">
        <v>12.13</v>
      </c>
      <c r="M26" s="380">
        <v>11.53</v>
      </c>
      <c r="N26" s="379">
        <v>11.53</v>
      </c>
      <c r="O26" s="378">
        <v>11.89</v>
      </c>
      <c r="P26" s="378">
        <v>11.68</v>
      </c>
      <c r="R26">
        <f t="shared" si="0"/>
        <v>1.0301966292134832</v>
      </c>
      <c r="S26" s="618"/>
      <c r="T26" s="618"/>
      <c r="U26" s="618"/>
      <c r="V26" s="618"/>
      <c r="W26" s="618"/>
      <c r="X26" s="618"/>
      <c r="Y26" s="618"/>
      <c r="Z26" s="618"/>
      <c r="AA26" s="618"/>
      <c r="AB26" s="618"/>
      <c r="AC26" s="618"/>
      <c r="AD26" s="618"/>
      <c r="AE26" s="618"/>
      <c r="AF26" s="618"/>
    </row>
    <row r="27" spans="1:32" x14ac:dyDescent="0.25">
      <c r="A27" t="s">
        <v>670</v>
      </c>
      <c r="B27">
        <v>15.05</v>
      </c>
      <c r="C27" s="605">
        <v>14.61</v>
      </c>
      <c r="D27">
        <v>14.29</v>
      </c>
      <c r="E27">
        <v>14.29</v>
      </c>
      <c r="F27">
        <v>14.1</v>
      </c>
      <c r="G27">
        <v>13.91</v>
      </c>
      <c r="H27" s="380">
        <v>13.6</v>
      </c>
      <c r="I27" s="380">
        <v>13.33</v>
      </c>
      <c r="J27" s="380">
        <v>13</v>
      </c>
      <c r="K27" s="380">
        <v>12.68</v>
      </c>
      <c r="L27" s="380">
        <v>12.43</v>
      </c>
      <c r="M27" s="380">
        <v>11.82</v>
      </c>
      <c r="N27" s="379">
        <v>11.82</v>
      </c>
      <c r="O27" s="378">
        <v>12.19</v>
      </c>
      <c r="P27" s="378">
        <v>11.97</v>
      </c>
      <c r="R27">
        <f t="shared" si="0"/>
        <v>1.0301163586584532</v>
      </c>
      <c r="S27" s="618"/>
      <c r="T27" s="618"/>
      <c r="U27" s="618"/>
      <c r="V27" s="618"/>
      <c r="W27" s="618"/>
      <c r="X27" s="618"/>
      <c r="Y27" s="618"/>
      <c r="Z27" s="618"/>
      <c r="AA27" s="618"/>
      <c r="AB27" s="618"/>
      <c r="AC27" s="618"/>
      <c r="AD27" s="618"/>
      <c r="AE27" s="618"/>
      <c r="AF27" s="618"/>
    </row>
    <row r="28" spans="1:32" x14ac:dyDescent="0.25">
      <c r="A28" t="s">
        <v>671</v>
      </c>
      <c r="B28">
        <v>15.46</v>
      </c>
      <c r="C28" s="605">
        <v>15.01</v>
      </c>
      <c r="D28">
        <v>14.68</v>
      </c>
      <c r="E28">
        <v>14.68</v>
      </c>
      <c r="F28">
        <v>14.48</v>
      </c>
      <c r="G28">
        <v>14.29</v>
      </c>
      <c r="H28" s="380">
        <v>13.98</v>
      </c>
      <c r="I28" s="380">
        <v>13.71</v>
      </c>
      <c r="J28" s="380">
        <v>13.38</v>
      </c>
      <c r="K28" s="380">
        <v>13.05</v>
      </c>
      <c r="L28" s="380">
        <v>12.79</v>
      </c>
      <c r="M28" s="380">
        <v>12.16</v>
      </c>
      <c r="N28" s="379">
        <v>12.16</v>
      </c>
      <c r="O28" s="378">
        <v>12.54</v>
      </c>
      <c r="P28" s="378">
        <v>12.32</v>
      </c>
      <c r="R28">
        <f t="shared" si="0"/>
        <v>1.0299800133244503</v>
      </c>
      <c r="S28" s="618"/>
      <c r="T28" s="618"/>
      <c r="U28" s="618"/>
      <c r="V28" s="618"/>
      <c r="W28" s="618"/>
      <c r="X28" s="618"/>
      <c r="Y28" s="618"/>
      <c r="Z28" s="618"/>
      <c r="AA28" s="618"/>
      <c r="AB28" s="618"/>
      <c r="AC28" s="618"/>
      <c r="AD28" s="618"/>
      <c r="AE28" s="618"/>
      <c r="AF28" s="618"/>
    </row>
    <row r="29" spans="1:32" x14ac:dyDescent="0.25">
      <c r="A29" t="s">
        <v>672</v>
      </c>
      <c r="B29">
        <v>15.88</v>
      </c>
      <c r="C29" s="605">
        <v>15.42</v>
      </c>
      <c r="D29">
        <v>15.08</v>
      </c>
      <c r="E29">
        <v>15.08</v>
      </c>
      <c r="F29">
        <v>14.88</v>
      </c>
      <c r="G29">
        <v>14.68</v>
      </c>
      <c r="H29" s="380">
        <v>14.36</v>
      </c>
      <c r="I29" s="380">
        <v>14.08</v>
      </c>
      <c r="J29" s="380">
        <v>13.74</v>
      </c>
      <c r="K29" s="380">
        <v>13.4</v>
      </c>
      <c r="L29" s="380">
        <v>13.14</v>
      </c>
      <c r="M29" s="380">
        <v>12.49</v>
      </c>
      <c r="N29" s="379">
        <v>12.49</v>
      </c>
      <c r="O29" s="378">
        <v>12.88</v>
      </c>
      <c r="P29" s="378">
        <v>12.65</v>
      </c>
      <c r="R29">
        <f t="shared" si="0"/>
        <v>1.0298313878080416</v>
      </c>
      <c r="S29" s="618"/>
      <c r="T29" s="618"/>
      <c r="U29" s="618"/>
      <c r="V29" s="618"/>
      <c r="W29" s="618"/>
      <c r="X29" s="618"/>
      <c r="Y29" s="618"/>
      <c r="Z29" s="618"/>
      <c r="AA29" s="618"/>
      <c r="AB29" s="618"/>
      <c r="AC29" s="618"/>
      <c r="AD29" s="618"/>
      <c r="AE29" s="618"/>
      <c r="AF29" s="618"/>
    </row>
    <row r="30" spans="1:32" x14ac:dyDescent="0.25">
      <c r="A30" t="s">
        <v>673</v>
      </c>
      <c r="B30">
        <v>16.260000000000002</v>
      </c>
      <c r="C30" s="605">
        <v>15.79</v>
      </c>
      <c r="D30">
        <v>15.44</v>
      </c>
      <c r="E30">
        <v>15.44</v>
      </c>
      <c r="F30">
        <v>15.23</v>
      </c>
      <c r="G30">
        <v>15.03</v>
      </c>
      <c r="H30" s="380">
        <v>14.7</v>
      </c>
      <c r="I30" s="380">
        <v>14.41</v>
      </c>
      <c r="J30" s="380">
        <v>14.06</v>
      </c>
      <c r="K30" s="380">
        <v>13.72</v>
      </c>
      <c r="L30" s="380">
        <v>13.45</v>
      </c>
      <c r="M30" s="380">
        <v>12.79</v>
      </c>
      <c r="N30" s="379">
        <v>12.79</v>
      </c>
      <c r="O30" s="378">
        <v>13.19</v>
      </c>
      <c r="P30" s="378">
        <v>12.96</v>
      </c>
      <c r="R30">
        <f t="shared" si="0"/>
        <v>1.0297656744775177</v>
      </c>
    </row>
    <row r="31" spans="1:32" x14ac:dyDescent="0.25">
      <c r="A31" t="s">
        <v>674</v>
      </c>
      <c r="B31">
        <v>16.73</v>
      </c>
      <c r="C31" s="605">
        <v>16.239999999999998</v>
      </c>
      <c r="D31">
        <v>15.88</v>
      </c>
      <c r="E31">
        <v>15.88</v>
      </c>
      <c r="F31">
        <v>15.67</v>
      </c>
      <c r="G31">
        <v>15.46</v>
      </c>
      <c r="H31" s="380">
        <v>15.12</v>
      </c>
      <c r="I31" s="380">
        <v>14.82</v>
      </c>
      <c r="J31" s="380">
        <v>14.46</v>
      </c>
      <c r="K31" s="380">
        <v>14.11</v>
      </c>
      <c r="L31" s="380">
        <v>13.83</v>
      </c>
      <c r="M31" s="380">
        <v>13.15</v>
      </c>
      <c r="N31" s="379">
        <v>13.15</v>
      </c>
      <c r="O31" s="378">
        <v>13.56</v>
      </c>
      <c r="P31" s="378">
        <v>13.32</v>
      </c>
      <c r="R31">
        <f t="shared" si="0"/>
        <v>1.0301724137931036</v>
      </c>
    </row>
    <row r="32" spans="1:32" x14ac:dyDescent="0.25">
      <c r="A32" t="s">
        <v>675</v>
      </c>
      <c r="B32">
        <v>11.53</v>
      </c>
      <c r="C32" s="605">
        <v>11.19</v>
      </c>
      <c r="D32">
        <v>10.94</v>
      </c>
      <c r="E32">
        <v>10.94</v>
      </c>
      <c r="F32">
        <v>10.79</v>
      </c>
      <c r="G32">
        <v>10.65</v>
      </c>
      <c r="H32" s="380">
        <v>10.42</v>
      </c>
      <c r="I32" s="380">
        <v>10.220000000000001</v>
      </c>
      <c r="J32" s="380">
        <v>9.9700000000000006</v>
      </c>
      <c r="K32" s="380">
        <v>9.73</v>
      </c>
      <c r="L32" s="380">
        <v>9.5399999999999991</v>
      </c>
      <c r="M32" s="380">
        <v>9.07</v>
      </c>
      <c r="N32" s="379">
        <v>9.07</v>
      </c>
      <c r="O32" s="378">
        <v>9.35</v>
      </c>
      <c r="P32" s="378">
        <v>9.18</v>
      </c>
      <c r="R32">
        <f t="shared" si="0"/>
        <v>1.0303842716711349</v>
      </c>
    </row>
    <row r="33" spans="1:18" x14ac:dyDescent="0.25">
      <c r="A33" t="s">
        <v>676</v>
      </c>
      <c r="B33">
        <v>12.02</v>
      </c>
      <c r="C33" s="605">
        <v>11.67</v>
      </c>
      <c r="D33">
        <v>11.41</v>
      </c>
      <c r="E33">
        <v>11.41</v>
      </c>
      <c r="F33">
        <v>11.26</v>
      </c>
      <c r="G33">
        <v>11.11</v>
      </c>
      <c r="H33" s="380">
        <v>10.87</v>
      </c>
      <c r="I33" s="380">
        <v>10.66</v>
      </c>
      <c r="J33" s="380">
        <v>10.4</v>
      </c>
      <c r="K33" s="380">
        <v>10.15</v>
      </c>
      <c r="L33" s="380">
        <v>9.9499999999999993</v>
      </c>
      <c r="M33" s="380">
        <v>9.4600000000000009</v>
      </c>
      <c r="N33" s="379">
        <v>9.4600000000000009</v>
      </c>
      <c r="O33" s="378">
        <v>9.75</v>
      </c>
      <c r="P33" s="378">
        <v>9.58</v>
      </c>
      <c r="R33">
        <f t="shared" si="0"/>
        <v>1.0299914310197087</v>
      </c>
    </row>
    <row r="34" spans="1:18" x14ac:dyDescent="0.25">
      <c r="A34" t="s">
        <v>677</v>
      </c>
      <c r="B34">
        <v>12.42</v>
      </c>
      <c r="C34" s="605">
        <v>12.06</v>
      </c>
      <c r="D34">
        <v>11.79</v>
      </c>
      <c r="E34">
        <v>11.79</v>
      </c>
      <c r="F34">
        <v>11.63</v>
      </c>
      <c r="G34">
        <v>11.48</v>
      </c>
      <c r="H34" s="380">
        <v>11.23</v>
      </c>
      <c r="I34" s="380">
        <v>11.01</v>
      </c>
      <c r="J34" s="380">
        <v>10.74</v>
      </c>
      <c r="K34" s="380">
        <v>10.48</v>
      </c>
      <c r="L34" s="380">
        <v>10.27</v>
      </c>
      <c r="M34" s="380">
        <v>9.77</v>
      </c>
      <c r="N34" s="379">
        <v>9.77</v>
      </c>
      <c r="O34" s="378">
        <v>10.07</v>
      </c>
      <c r="P34" s="378">
        <v>9.89</v>
      </c>
      <c r="R34">
        <f t="shared" si="0"/>
        <v>1.0298507462686566</v>
      </c>
    </row>
    <row r="35" spans="1:18" x14ac:dyDescent="0.25">
      <c r="A35" t="s">
        <v>678</v>
      </c>
      <c r="B35">
        <v>12.77</v>
      </c>
      <c r="C35" s="605">
        <v>12.4</v>
      </c>
      <c r="D35">
        <v>12.13</v>
      </c>
      <c r="E35">
        <v>12.13</v>
      </c>
      <c r="F35">
        <v>11.97</v>
      </c>
      <c r="G35">
        <v>11.81</v>
      </c>
      <c r="H35" s="380">
        <v>11.55</v>
      </c>
      <c r="I35" s="380">
        <v>11.32</v>
      </c>
      <c r="J35" s="380">
        <v>11.04</v>
      </c>
      <c r="K35" s="380">
        <v>10.77</v>
      </c>
      <c r="L35" s="380">
        <v>10.56</v>
      </c>
      <c r="M35" s="380">
        <v>10.039999999999999</v>
      </c>
      <c r="N35" s="379">
        <v>10.039999999999999</v>
      </c>
      <c r="O35" s="378">
        <v>10.35</v>
      </c>
      <c r="P35" s="378">
        <v>10.17</v>
      </c>
      <c r="R35">
        <f t="shared" si="0"/>
        <v>1.0298387096774193</v>
      </c>
    </row>
    <row r="36" spans="1:18" x14ac:dyDescent="0.25">
      <c r="A36" t="s">
        <v>679</v>
      </c>
      <c r="B36">
        <v>13.18</v>
      </c>
      <c r="C36" s="605">
        <v>12.8</v>
      </c>
      <c r="D36">
        <v>12.52</v>
      </c>
      <c r="E36">
        <v>12.52</v>
      </c>
      <c r="F36">
        <v>12.35</v>
      </c>
      <c r="G36">
        <v>12.19</v>
      </c>
      <c r="H36" s="380">
        <v>11.92</v>
      </c>
      <c r="I36" s="380">
        <v>11.69</v>
      </c>
      <c r="J36" s="380">
        <v>11.4</v>
      </c>
      <c r="K36" s="380">
        <v>11.12</v>
      </c>
      <c r="L36" s="380">
        <v>10.9</v>
      </c>
      <c r="M36" s="380">
        <v>10.37</v>
      </c>
      <c r="N36" s="379">
        <v>10.37</v>
      </c>
      <c r="O36" s="378">
        <v>10.69</v>
      </c>
      <c r="P36" s="378">
        <v>10.5</v>
      </c>
      <c r="R36">
        <f t="shared" si="0"/>
        <v>1.0296874999999999</v>
      </c>
    </row>
    <row r="37" spans="1:18" x14ac:dyDescent="0.25">
      <c r="A37" t="s">
        <v>680</v>
      </c>
      <c r="B37">
        <v>13.53</v>
      </c>
      <c r="C37" s="605">
        <v>13.14</v>
      </c>
      <c r="D37">
        <v>12.85</v>
      </c>
      <c r="E37">
        <v>12.85</v>
      </c>
      <c r="F37">
        <v>12.68</v>
      </c>
      <c r="G37">
        <v>12.51</v>
      </c>
      <c r="H37" s="380">
        <v>12.23</v>
      </c>
      <c r="I37" s="380">
        <v>11.99</v>
      </c>
      <c r="J37" s="380">
        <v>11.7</v>
      </c>
      <c r="K37" s="380">
        <v>11.41</v>
      </c>
      <c r="L37" s="380">
        <v>11.19</v>
      </c>
      <c r="M37" s="380">
        <v>10.64</v>
      </c>
      <c r="N37" s="379">
        <v>10.64</v>
      </c>
      <c r="O37" s="378">
        <v>10.97</v>
      </c>
      <c r="P37" s="378">
        <v>10.78</v>
      </c>
      <c r="R37">
        <f t="shared" si="0"/>
        <v>1.0296803652968036</v>
      </c>
    </row>
    <row r="38" spans="1:18" x14ac:dyDescent="0.25">
      <c r="A38" t="s">
        <v>681</v>
      </c>
      <c r="B38">
        <v>14.04</v>
      </c>
      <c r="C38" s="605">
        <v>13.63</v>
      </c>
      <c r="D38">
        <v>13.33</v>
      </c>
      <c r="E38">
        <v>13.33</v>
      </c>
      <c r="F38">
        <v>13.15</v>
      </c>
      <c r="G38">
        <v>12.97</v>
      </c>
      <c r="H38" s="380">
        <v>12.68</v>
      </c>
      <c r="I38" s="380">
        <v>12.43</v>
      </c>
      <c r="J38" s="380">
        <v>12.13</v>
      </c>
      <c r="K38" s="380">
        <v>11.83</v>
      </c>
      <c r="L38" s="380">
        <v>11.6</v>
      </c>
      <c r="M38" s="380">
        <v>11.03</v>
      </c>
      <c r="N38" s="379">
        <v>11.03</v>
      </c>
      <c r="O38" s="378">
        <v>11.37</v>
      </c>
      <c r="P38" s="378">
        <v>11.17</v>
      </c>
      <c r="R38">
        <f t="shared" si="0"/>
        <v>1.0300807043286866</v>
      </c>
    </row>
    <row r="39" spans="1:18" x14ac:dyDescent="0.25">
      <c r="A39" t="s">
        <v>682</v>
      </c>
      <c r="B39">
        <v>14.41</v>
      </c>
      <c r="C39" s="605">
        <v>13.99</v>
      </c>
      <c r="D39">
        <v>13.68</v>
      </c>
      <c r="E39">
        <v>13.68</v>
      </c>
      <c r="F39">
        <v>13.5</v>
      </c>
      <c r="G39">
        <v>13.32</v>
      </c>
      <c r="H39" s="380">
        <v>13.03</v>
      </c>
      <c r="I39" s="380">
        <v>12.77</v>
      </c>
      <c r="J39" s="380">
        <v>12.46</v>
      </c>
      <c r="K39" s="380">
        <v>12.16</v>
      </c>
      <c r="L39" s="380">
        <v>11.92</v>
      </c>
      <c r="M39" s="380">
        <v>11.34</v>
      </c>
      <c r="N39" s="379">
        <v>11.34</v>
      </c>
      <c r="O39" s="378">
        <v>11.69</v>
      </c>
      <c r="P39" s="378">
        <v>11.48</v>
      </c>
      <c r="R39">
        <f t="shared" si="0"/>
        <v>1.0300214438884918</v>
      </c>
    </row>
    <row r="40" spans="1:18" x14ac:dyDescent="0.25">
      <c r="A40" t="s">
        <v>683</v>
      </c>
      <c r="B40">
        <v>14.88</v>
      </c>
      <c r="C40" s="605">
        <v>14.45</v>
      </c>
      <c r="D40">
        <v>14.13</v>
      </c>
      <c r="E40">
        <v>14.13</v>
      </c>
      <c r="F40">
        <v>13.94</v>
      </c>
      <c r="G40">
        <v>13.75</v>
      </c>
      <c r="H40" s="380">
        <v>13.45</v>
      </c>
      <c r="I40" s="380">
        <v>13.19</v>
      </c>
      <c r="J40" s="380">
        <v>12.87</v>
      </c>
      <c r="K40" s="380">
        <v>12.56</v>
      </c>
      <c r="L40" s="380">
        <v>12.31</v>
      </c>
      <c r="M40" s="380">
        <v>11.71</v>
      </c>
      <c r="N40" s="379">
        <v>11.71</v>
      </c>
      <c r="O40" s="378">
        <v>12.07</v>
      </c>
      <c r="P40" s="378">
        <v>11.86</v>
      </c>
      <c r="R40">
        <f t="shared" si="0"/>
        <v>1.029757785467128</v>
      </c>
    </row>
    <row r="41" spans="1:18" x14ac:dyDescent="0.25">
      <c r="A41" t="s">
        <v>684</v>
      </c>
      <c r="B41">
        <v>15.24</v>
      </c>
      <c r="C41" s="605">
        <v>14.8</v>
      </c>
      <c r="D41">
        <v>14.47</v>
      </c>
      <c r="E41">
        <v>14.47</v>
      </c>
      <c r="F41">
        <v>14.28</v>
      </c>
      <c r="G41">
        <v>14.09</v>
      </c>
      <c r="H41" s="380">
        <v>13.78</v>
      </c>
      <c r="I41" s="380">
        <v>13.51</v>
      </c>
      <c r="J41" s="380">
        <v>13.18</v>
      </c>
      <c r="K41" s="380">
        <v>12.86</v>
      </c>
      <c r="L41" s="380">
        <v>12.61</v>
      </c>
      <c r="M41" s="380">
        <v>11.99</v>
      </c>
      <c r="N41" s="379">
        <v>11.99</v>
      </c>
      <c r="O41" s="378">
        <v>12.36</v>
      </c>
      <c r="P41" s="378">
        <v>12.14</v>
      </c>
      <c r="R41">
        <f t="shared" si="0"/>
        <v>1.0297297297297296</v>
      </c>
    </row>
    <row r="42" spans="1:18" x14ac:dyDescent="0.25">
      <c r="A42" t="s">
        <v>685</v>
      </c>
      <c r="B42">
        <v>15.67</v>
      </c>
      <c r="C42" s="605">
        <v>15.21</v>
      </c>
      <c r="D42">
        <v>14.88</v>
      </c>
      <c r="E42">
        <v>14.88</v>
      </c>
      <c r="F42">
        <v>14.68</v>
      </c>
      <c r="G42">
        <v>14.48</v>
      </c>
      <c r="H42" s="380">
        <v>14.16</v>
      </c>
      <c r="I42" s="380">
        <v>13.88</v>
      </c>
      <c r="J42" s="380">
        <v>13.54</v>
      </c>
      <c r="K42" s="380">
        <v>13.21</v>
      </c>
      <c r="L42" s="380">
        <v>12.95</v>
      </c>
      <c r="M42" s="380">
        <v>12.32</v>
      </c>
      <c r="N42" s="379">
        <v>12.32</v>
      </c>
      <c r="O42" s="378">
        <v>12.7</v>
      </c>
      <c r="P42" s="378">
        <v>12.48</v>
      </c>
      <c r="R42">
        <f t="shared" si="0"/>
        <v>1.0302432610124916</v>
      </c>
    </row>
    <row r="43" spans="1:18" x14ac:dyDescent="0.25">
      <c r="A43" t="s">
        <v>686</v>
      </c>
      <c r="B43">
        <v>16.100000000000001</v>
      </c>
      <c r="C43" s="605">
        <v>15.63</v>
      </c>
      <c r="D43">
        <v>15.29</v>
      </c>
      <c r="E43">
        <v>15.29</v>
      </c>
      <c r="F43">
        <v>15.09</v>
      </c>
      <c r="G43">
        <v>14.89</v>
      </c>
      <c r="H43" s="380">
        <v>14.56</v>
      </c>
      <c r="I43" s="380">
        <v>14.27</v>
      </c>
      <c r="J43" s="380">
        <v>13.92</v>
      </c>
      <c r="K43" s="380">
        <v>13.58</v>
      </c>
      <c r="L43" s="380">
        <v>13.31</v>
      </c>
      <c r="M43" s="380">
        <v>12.66</v>
      </c>
      <c r="N43" s="379">
        <v>12.66</v>
      </c>
      <c r="O43" s="378">
        <v>13.05</v>
      </c>
      <c r="P43" s="378">
        <v>12.82</v>
      </c>
      <c r="R43">
        <f t="shared" si="0"/>
        <v>1.0300703774792066</v>
      </c>
    </row>
    <row r="44" spans="1:18" x14ac:dyDescent="0.25">
      <c r="A44" t="s">
        <v>687</v>
      </c>
      <c r="B44">
        <v>16.53</v>
      </c>
      <c r="C44" s="605">
        <v>16.05</v>
      </c>
      <c r="D44">
        <v>15.7</v>
      </c>
      <c r="E44">
        <v>15.7</v>
      </c>
      <c r="F44">
        <v>15.49</v>
      </c>
      <c r="G44">
        <v>15.28</v>
      </c>
      <c r="H44" s="380">
        <v>14.94</v>
      </c>
      <c r="I44" s="380">
        <v>14.65</v>
      </c>
      <c r="J44" s="380">
        <v>14.29</v>
      </c>
      <c r="K44" s="380">
        <v>13.94</v>
      </c>
      <c r="L44" s="380">
        <v>13.67</v>
      </c>
      <c r="M44" s="380">
        <v>13</v>
      </c>
      <c r="N44" s="379">
        <v>13</v>
      </c>
      <c r="O44" s="378">
        <v>13.4</v>
      </c>
      <c r="P44" s="378">
        <v>13.16</v>
      </c>
      <c r="R44">
        <f t="shared" si="0"/>
        <v>1.0299065420560747</v>
      </c>
    </row>
    <row r="45" spans="1:18" x14ac:dyDescent="0.25">
      <c r="A45" t="s">
        <v>688</v>
      </c>
      <c r="B45">
        <v>16.96</v>
      </c>
      <c r="C45" s="605">
        <v>16.47</v>
      </c>
      <c r="D45">
        <v>16.11</v>
      </c>
      <c r="E45">
        <v>16.11</v>
      </c>
      <c r="F45">
        <v>15.9</v>
      </c>
      <c r="G45">
        <v>15.69</v>
      </c>
      <c r="H45" s="380">
        <v>15.34</v>
      </c>
      <c r="I45" s="380">
        <v>15.04</v>
      </c>
      <c r="J45" s="380">
        <v>14.67</v>
      </c>
      <c r="K45" s="380">
        <v>14.31</v>
      </c>
      <c r="L45" s="380">
        <v>14.03</v>
      </c>
      <c r="M45" s="380">
        <v>13.34</v>
      </c>
      <c r="N45" s="379">
        <v>13.34</v>
      </c>
      <c r="O45" s="378">
        <v>13.75</v>
      </c>
      <c r="P45" s="378">
        <v>13.51</v>
      </c>
      <c r="R45">
        <f t="shared" si="0"/>
        <v>1.029751062537948</v>
      </c>
    </row>
    <row r="46" spans="1:18" x14ac:dyDescent="0.25">
      <c r="A46" t="s">
        <v>689</v>
      </c>
      <c r="B46">
        <v>17.47</v>
      </c>
      <c r="C46" s="605">
        <v>16.96</v>
      </c>
      <c r="D46">
        <v>16.59</v>
      </c>
      <c r="E46">
        <v>16.59</v>
      </c>
      <c r="F46">
        <v>16.37</v>
      </c>
      <c r="G46">
        <v>16.149999999999999</v>
      </c>
      <c r="H46" s="380">
        <v>15.79</v>
      </c>
      <c r="I46" s="380">
        <v>15.48</v>
      </c>
      <c r="J46" s="380">
        <v>15.1</v>
      </c>
      <c r="K46" s="380">
        <v>14.73</v>
      </c>
      <c r="L46" s="380">
        <v>14.44</v>
      </c>
      <c r="M46" s="380">
        <v>13.74</v>
      </c>
      <c r="N46" s="379">
        <v>13.74</v>
      </c>
      <c r="O46" s="378">
        <v>14.16</v>
      </c>
      <c r="P46" s="378">
        <v>13.91</v>
      </c>
      <c r="R46">
        <f t="shared" si="0"/>
        <v>1.030070754716981</v>
      </c>
    </row>
    <row r="47" spans="1:18" x14ac:dyDescent="0.25">
      <c r="A47" t="s">
        <v>690</v>
      </c>
      <c r="B47">
        <v>11.97</v>
      </c>
      <c r="C47" s="605">
        <v>11.62</v>
      </c>
      <c r="D47">
        <v>11.36</v>
      </c>
      <c r="E47">
        <v>11.36</v>
      </c>
      <c r="F47">
        <v>11.21</v>
      </c>
      <c r="G47">
        <v>11.06</v>
      </c>
      <c r="H47" s="380">
        <v>10.82</v>
      </c>
      <c r="I47" s="380">
        <v>10.61</v>
      </c>
      <c r="J47" s="380">
        <v>10.35</v>
      </c>
      <c r="K47" s="380">
        <v>10.1</v>
      </c>
      <c r="L47" s="380">
        <v>9.9</v>
      </c>
      <c r="M47" s="380">
        <v>9.42</v>
      </c>
      <c r="N47" s="379">
        <v>9.42</v>
      </c>
      <c r="O47" s="378">
        <v>9.7100000000000009</v>
      </c>
      <c r="P47" s="378">
        <v>9.5399999999999991</v>
      </c>
      <c r="R47">
        <f t="shared" si="0"/>
        <v>1.030120481927711</v>
      </c>
    </row>
    <row r="48" spans="1:18" x14ac:dyDescent="0.25">
      <c r="A48" t="s">
        <v>691</v>
      </c>
      <c r="B48">
        <v>12.56</v>
      </c>
      <c r="C48" s="605">
        <v>12.19</v>
      </c>
      <c r="D48">
        <v>11.92</v>
      </c>
      <c r="E48">
        <v>11.92</v>
      </c>
      <c r="F48">
        <v>11.76</v>
      </c>
      <c r="G48">
        <v>11.6</v>
      </c>
      <c r="H48" s="380">
        <v>11.34</v>
      </c>
      <c r="I48" s="380">
        <v>11.12</v>
      </c>
      <c r="J48" s="380">
        <v>10.85</v>
      </c>
      <c r="K48" s="380">
        <v>10.59</v>
      </c>
      <c r="L48" s="380">
        <v>10.38</v>
      </c>
      <c r="M48" s="380">
        <v>9.8699999999999992</v>
      </c>
      <c r="N48" s="379">
        <v>9.8699999999999992</v>
      </c>
      <c r="O48" s="378">
        <v>10.18</v>
      </c>
      <c r="P48" s="378">
        <v>10</v>
      </c>
      <c r="R48">
        <f t="shared" si="0"/>
        <v>1.030352748154225</v>
      </c>
    </row>
    <row r="49" spans="1:18" x14ac:dyDescent="0.25">
      <c r="A49" t="s">
        <v>692</v>
      </c>
      <c r="B49">
        <v>12.94</v>
      </c>
      <c r="C49" s="605">
        <v>12.56</v>
      </c>
      <c r="D49">
        <v>12.28</v>
      </c>
      <c r="E49">
        <v>12.28</v>
      </c>
      <c r="F49">
        <v>12.12</v>
      </c>
      <c r="G49">
        <v>11.96</v>
      </c>
      <c r="H49" s="380">
        <v>11.7</v>
      </c>
      <c r="I49" s="380">
        <v>11.47</v>
      </c>
      <c r="J49" s="380">
        <v>11.19</v>
      </c>
      <c r="K49" s="380">
        <v>10.92</v>
      </c>
      <c r="L49" s="380">
        <v>10.71</v>
      </c>
      <c r="M49" s="380">
        <v>10.19</v>
      </c>
      <c r="N49" s="379">
        <v>10.19</v>
      </c>
      <c r="O49" s="378">
        <v>10.5</v>
      </c>
      <c r="P49" s="378">
        <v>10.31</v>
      </c>
      <c r="R49">
        <f t="shared" si="0"/>
        <v>1.0302547770700636</v>
      </c>
    </row>
    <row r="50" spans="1:18" x14ac:dyDescent="0.25">
      <c r="A50" t="s">
        <v>693</v>
      </c>
      <c r="B50">
        <v>13.33</v>
      </c>
      <c r="C50" s="605">
        <v>12.94</v>
      </c>
      <c r="D50">
        <v>12.66</v>
      </c>
      <c r="E50">
        <v>12.66</v>
      </c>
      <c r="F50">
        <v>12.49</v>
      </c>
      <c r="G50">
        <v>12.32</v>
      </c>
      <c r="H50" s="380">
        <v>12.05</v>
      </c>
      <c r="I50" s="380">
        <v>11.81</v>
      </c>
      <c r="J50" s="380">
        <v>11.52</v>
      </c>
      <c r="K50" s="380">
        <v>11.24</v>
      </c>
      <c r="L50" s="380">
        <v>11.02</v>
      </c>
      <c r="M50" s="380">
        <v>10.48</v>
      </c>
      <c r="N50" s="379">
        <v>10.48</v>
      </c>
      <c r="O50" s="378">
        <v>10.8</v>
      </c>
      <c r="P50" s="378">
        <v>10.61</v>
      </c>
      <c r="R50">
        <f t="shared" si="0"/>
        <v>1.0301391035548686</v>
      </c>
    </row>
    <row r="51" spans="1:18" x14ac:dyDescent="0.25">
      <c r="A51" t="s">
        <v>694</v>
      </c>
      <c r="B51">
        <v>13.74</v>
      </c>
      <c r="C51" s="605">
        <v>13.34</v>
      </c>
      <c r="D51">
        <v>13.05</v>
      </c>
      <c r="E51">
        <v>13.05</v>
      </c>
      <c r="F51">
        <v>12.88</v>
      </c>
      <c r="G51">
        <v>12.71</v>
      </c>
      <c r="H51" s="380">
        <v>12.43</v>
      </c>
      <c r="I51" s="380">
        <v>12.19</v>
      </c>
      <c r="J51" s="380">
        <v>11.89</v>
      </c>
      <c r="K51" s="380">
        <v>11.6</v>
      </c>
      <c r="L51" s="380">
        <v>11.37</v>
      </c>
      <c r="M51" s="380">
        <v>10.82</v>
      </c>
      <c r="N51" s="379">
        <v>10.82</v>
      </c>
      <c r="O51" s="378">
        <v>11.15</v>
      </c>
      <c r="P51" s="378">
        <v>10.95</v>
      </c>
      <c r="R51">
        <f t="shared" si="0"/>
        <v>1.029985007496252</v>
      </c>
    </row>
    <row r="52" spans="1:18" x14ac:dyDescent="0.25">
      <c r="A52" t="s">
        <v>695</v>
      </c>
      <c r="B52">
        <v>14.14</v>
      </c>
      <c r="C52" s="605">
        <v>13.73</v>
      </c>
      <c r="D52">
        <v>13.43</v>
      </c>
      <c r="E52">
        <v>13.43</v>
      </c>
      <c r="F52">
        <v>13.25</v>
      </c>
      <c r="G52">
        <v>13.07</v>
      </c>
      <c r="H52" s="380">
        <v>12.78</v>
      </c>
      <c r="I52" s="380">
        <v>12.53</v>
      </c>
      <c r="J52" s="380">
        <v>12.22</v>
      </c>
      <c r="K52" s="380">
        <v>11.92</v>
      </c>
      <c r="L52" s="380">
        <v>11.69</v>
      </c>
      <c r="M52" s="380">
        <v>11.12</v>
      </c>
      <c r="N52" s="379">
        <v>11.12</v>
      </c>
      <c r="O52" s="378">
        <v>11.46</v>
      </c>
      <c r="P52" s="378">
        <v>11.26</v>
      </c>
      <c r="R52">
        <f t="shared" si="0"/>
        <v>1.0298616168973052</v>
      </c>
    </row>
    <row r="53" spans="1:18" x14ac:dyDescent="0.25">
      <c r="A53" t="s">
        <v>696</v>
      </c>
      <c r="B53">
        <v>14.57</v>
      </c>
      <c r="C53" s="605">
        <v>14.15</v>
      </c>
      <c r="D53">
        <v>13.84</v>
      </c>
      <c r="E53">
        <v>13.84</v>
      </c>
      <c r="F53">
        <v>13.66</v>
      </c>
      <c r="G53">
        <v>13.48</v>
      </c>
      <c r="H53" s="380">
        <v>13.18</v>
      </c>
      <c r="I53" s="380">
        <v>12.92</v>
      </c>
      <c r="J53" s="380">
        <v>12.6</v>
      </c>
      <c r="K53" s="380">
        <v>12.29</v>
      </c>
      <c r="L53" s="380">
        <v>12.05</v>
      </c>
      <c r="M53" s="380">
        <v>11.46</v>
      </c>
      <c r="N53" s="379">
        <v>11.46</v>
      </c>
      <c r="O53" s="378">
        <v>11.81</v>
      </c>
      <c r="P53" s="378">
        <v>11.6</v>
      </c>
      <c r="R53">
        <f t="shared" si="0"/>
        <v>1.0296819787985865</v>
      </c>
    </row>
    <row r="54" spans="1:18" x14ac:dyDescent="0.25">
      <c r="A54" t="s">
        <v>697</v>
      </c>
      <c r="B54">
        <v>15.05</v>
      </c>
      <c r="C54" s="605">
        <v>14.61</v>
      </c>
      <c r="D54">
        <v>14.29</v>
      </c>
      <c r="E54">
        <v>14.29</v>
      </c>
      <c r="F54">
        <v>14.1</v>
      </c>
      <c r="G54">
        <v>13.91</v>
      </c>
      <c r="H54" s="380">
        <v>13.6</v>
      </c>
      <c r="I54" s="380">
        <v>13.33</v>
      </c>
      <c r="J54" s="380">
        <v>13</v>
      </c>
      <c r="K54" s="380">
        <v>12.68</v>
      </c>
      <c r="L54" s="380">
        <v>12.43</v>
      </c>
      <c r="M54" s="380">
        <v>11.82</v>
      </c>
      <c r="N54" s="379">
        <v>11.82</v>
      </c>
      <c r="O54" s="378">
        <v>12.19</v>
      </c>
      <c r="P54" s="378">
        <v>11.97</v>
      </c>
      <c r="R54">
        <f t="shared" si="0"/>
        <v>1.0301163586584532</v>
      </c>
    </row>
    <row r="55" spans="1:18" x14ac:dyDescent="0.25">
      <c r="A55" t="s">
        <v>698</v>
      </c>
      <c r="B55">
        <v>15.53</v>
      </c>
      <c r="C55" s="605">
        <v>15.08</v>
      </c>
      <c r="D55">
        <v>14.75</v>
      </c>
      <c r="E55">
        <v>14.75</v>
      </c>
      <c r="F55">
        <v>14.55</v>
      </c>
      <c r="G55">
        <v>14.36</v>
      </c>
      <c r="H55" s="380">
        <v>14.04</v>
      </c>
      <c r="I55" s="380">
        <v>13.76</v>
      </c>
      <c r="J55" s="380">
        <v>13.42</v>
      </c>
      <c r="K55" s="380">
        <v>13.09</v>
      </c>
      <c r="L55" s="380">
        <v>12.83</v>
      </c>
      <c r="M55" s="380">
        <v>12.2</v>
      </c>
      <c r="N55" s="379">
        <v>12.2</v>
      </c>
      <c r="O55" s="378">
        <v>12.58</v>
      </c>
      <c r="P55" s="378">
        <v>12.36</v>
      </c>
      <c r="R55">
        <f t="shared" si="0"/>
        <v>1.0298408488063659</v>
      </c>
    </row>
    <row r="56" spans="1:18" x14ac:dyDescent="0.25">
      <c r="A56" t="s">
        <v>699</v>
      </c>
      <c r="B56">
        <v>15.93</v>
      </c>
      <c r="C56" s="605">
        <v>15.47</v>
      </c>
      <c r="D56">
        <v>15.13</v>
      </c>
      <c r="E56">
        <v>15.13</v>
      </c>
      <c r="F56">
        <v>14.93</v>
      </c>
      <c r="G56">
        <v>14.73</v>
      </c>
      <c r="H56" s="380">
        <v>14.41</v>
      </c>
      <c r="I56" s="380">
        <v>14.13</v>
      </c>
      <c r="J56" s="380">
        <v>13.79</v>
      </c>
      <c r="K56" s="380">
        <v>13.45</v>
      </c>
      <c r="L56" s="380">
        <v>13.19</v>
      </c>
      <c r="M56" s="380">
        <v>12.54</v>
      </c>
      <c r="N56" s="379">
        <v>12.54</v>
      </c>
      <c r="O56" s="378">
        <v>12.93</v>
      </c>
      <c r="P56" s="378">
        <v>12.7</v>
      </c>
      <c r="R56">
        <f t="shared" si="0"/>
        <v>1.0297349709114414</v>
      </c>
    </row>
    <row r="57" spans="1:18" x14ac:dyDescent="0.25">
      <c r="A57" t="s">
        <v>700</v>
      </c>
      <c r="B57">
        <v>16.32</v>
      </c>
      <c r="C57" s="605">
        <v>15.84</v>
      </c>
      <c r="D57">
        <v>15.49</v>
      </c>
      <c r="E57">
        <v>15.49</v>
      </c>
      <c r="F57">
        <v>15.28</v>
      </c>
      <c r="G57">
        <v>15.08</v>
      </c>
      <c r="H57" s="380">
        <v>14.75</v>
      </c>
      <c r="I57" s="380">
        <v>14.46</v>
      </c>
      <c r="J57" s="380">
        <v>14.11</v>
      </c>
      <c r="K57" s="380">
        <v>13.77</v>
      </c>
      <c r="L57" s="380">
        <v>13.5</v>
      </c>
      <c r="M57" s="380">
        <v>12.84</v>
      </c>
      <c r="N57" s="379">
        <v>12.84</v>
      </c>
      <c r="O57" s="378">
        <v>13.24</v>
      </c>
      <c r="P57" s="378">
        <v>13.01</v>
      </c>
      <c r="R57">
        <f t="shared" si="0"/>
        <v>1.0303030303030303</v>
      </c>
    </row>
    <row r="58" spans="1:18" x14ac:dyDescent="0.25">
      <c r="A58" t="s">
        <v>701</v>
      </c>
      <c r="B58">
        <v>16.79</v>
      </c>
      <c r="C58" s="605">
        <v>16.3</v>
      </c>
      <c r="D58">
        <v>15.94</v>
      </c>
      <c r="E58">
        <v>15.94</v>
      </c>
      <c r="F58">
        <v>15.73</v>
      </c>
      <c r="G58">
        <v>15.52</v>
      </c>
      <c r="H58" s="380">
        <v>15.18</v>
      </c>
      <c r="I58" s="380">
        <v>14.88</v>
      </c>
      <c r="J58" s="380">
        <v>14.52</v>
      </c>
      <c r="K58" s="380">
        <v>14.17</v>
      </c>
      <c r="L58" s="380">
        <v>13.89</v>
      </c>
      <c r="M58" s="380">
        <v>13.21</v>
      </c>
      <c r="N58" s="379">
        <v>13.21</v>
      </c>
      <c r="O58" s="378">
        <v>13.62</v>
      </c>
      <c r="P58" s="378">
        <v>13.38</v>
      </c>
      <c r="R58">
        <f t="shared" si="0"/>
        <v>1.0300613496932514</v>
      </c>
    </row>
    <row r="59" spans="1:18" x14ac:dyDescent="0.25">
      <c r="A59" t="s">
        <v>702</v>
      </c>
      <c r="B59">
        <v>17.190000000000001</v>
      </c>
      <c r="C59" s="605">
        <v>16.690000000000001</v>
      </c>
      <c r="D59">
        <v>16.32</v>
      </c>
      <c r="E59">
        <v>16.32</v>
      </c>
      <c r="F59">
        <v>16.100000000000001</v>
      </c>
      <c r="G59">
        <v>15.89</v>
      </c>
      <c r="H59" s="380">
        <v>15.54</v>
      </c>
      <c r="I59" s="380">
        <v>15.24</v>
      </c>
      <c r="J59" s="380">
        <v>14.87</v>
      </c>
      <c r="K59" s="380">
        <v>14.51</v>
      </c>
      <c r="L59" s="380">
        <v>14.23</v>
      </c>
      <c r="M59" s="380">
        <v>13.53</v>
      </c>
      <c r="N59" s="379">
        <v>13.53</v>
      </c>
      <c r="O59" s="378">
        <v>13.95</v>
      </c>
      <c r="P59" s="378">
        <v>13.7</v>
      </c>
      <c r="R59">
        <f t="shared" si="0"/>
        <v>1.029958058717795</v>
      </c>
    </row>
    <row r="60" spans="1:18" x14ac:dyDescent="0.25">
      <c r="A60" t="s">
        <v>703</v>
      </c>
      <c r="B60">
        <v>17.670000000000002</v>
      </c>
      <c r="C60" s="605">
        <v>17.16</v>
      </c>
      <c r="D60">
        <v>16.78</v>
      </c>
      <c r="E60">
        <v>16.78</v>
      </c>
      <c r="F60">
        <v>16.559999999999999</v>
      </c>
      <c r="G60">
        <v>16.34</v>
      </c>
      <c r="H60" s="380">
        <v>15.98</v>
      </c>
      <c r="I60" s="380">
        <v>15.67</v>
      </c>
      <c r="J60" s="380">
        <v>15.29</v>
      </c>
      <c r="K60" s="380">
        <v>14.92</v>
      </c>
      <c r="L60" s="380">
        <v>14.63</v>
      </c>
      <c r="M60" s="380">
        <v>13.91</v>
      </c>
      <c r="N60" s="379">
        <v>13.91</v>
      </c>
      <c r="O60" s="378">
        <v>14.34</v>
      </c>
      <c r="P60" s="378">
        <v>14.09</v>
      </c>
      <c r="R60">
        <f t="shared" si="0"/>
        <v>1.0297202797202798</v>
      </c>
    </row>
    <row r="61" spans="1:18" x14ac:dyDescent="0.25">
      <c r="A61" t="s">
        <v>704</v>
      </c>
      <c r="B61">
        <v>18.170000000000002</v>
      </c>
      <c r="C61" s="605">
        <v>17.64</v>
      </c>
      <c r="D61">
        <v>17.25</v>
      </c>
      <c r="E61">
        <v>17.25</v>
      </c>
      <c r="F61">
        <v>17.02</v>
      </c>
      <c r="G61">
        <v>16.79</v>
      </c>
      <c r="H61" s="380">
        <v>16.420000000000002</v>
      </c>
      <c r="I61" s="380">
        <v>16.100000000000001</v>
      </c>
      <c r="J61" s="380">
        <v>15.71</v>
      </c>
      <c r="K61" s="380">
        <v>15.33</v>
      </c>
      <c r="L61" s="380">
        <v>15.03</v>
      </c>
      <c r="M61" s="380">
        <v>14.3</v>
      </c>
      <c r="N61" s="379">
        <v>14.3</v>
      </c>
      <c r="O61" s="378">
        <v>14.74</v>
      </c>
      <c r="P61" s="378">
        <v>14.48</v>
      </c>
      <c r="R61">
        <f t="shared" si="0"/>
        <v>1.030045351473923</v>
      </c>
    </row>
    <row r="62" spans="1:18" x14ac:dyDescent="0.25">
      <c r="A62" t="s">
        <v>705</v>
      </c>
      <c r="B62">
        <v>12.56</v>
      </c>
      <c r="C62" s="605">
        <v>12.19</v>
      </c>
      <c r="D62">
        <v>11.92</v>
      </c>
      <c r="E62">
        <v>11.92</v>
      </c>
      <c r="F62">
        <v>11.76</v>
      </c>
      <c r="G62">
        <v>11.6</v>
      </c>
      <c r="H62" s="380">
        <v>11.34</v>
      </c>
      <c r="I62" s="380">
        <v>11.12</v>
      </c>
      <c r="J62" s="380">
        <v>10.85</v>
      </c>
      <c r="K62" s="380">
        <v>10.59</v>
      </c>
      <c r="L62" s="380">
        <v>10.38</v>
      </c>
      <c r="M62" s="380">
        <v>9.8699999999999992</v>
      </c>
      <c r="N62" s="379">
        <v>9.8699999999999992</v>
      </c>
      <c r="O62" s="378">
        <v>10.18</v>
      </c>
      <c r="P62" s="378">
        <v>10</v>
      </c>
      <c r="R62">
        <f t="shared" si="0"/>
        <v>1.030352748154225</v>
      </c>
    </row>
    <row r="63" spans="1:18" x14ac:dyDescent="0.25">
      <c r="A63" t="s">
        <v>706</v>
      </c>
      <c r="B63">
        <v>13.08</v>
      </c>
      <c r="C63" s="605">
        <v>12.7</v>
      </c>
      <c r="D63">
        <v>12.42</v>
      </c>
      <c r="E63">
        <v>12.42</v>
      </c>
      <c r="F63">
        <v>12.25</v>
      </c>
      <c r="G63">
        <v>12.09</v>
      </c>
      <c r="H63" s="380">
        <v>11.82</v>
      </c>
      <c r="I63" s="380">
        <v>11.59</v>
      </c>
      <c r="J63" s="380">
        <v>11.31</v>
      </c>
      <c r="K63" s="380">
        <v>11.03</v>
      </c>
      <c r="L63" s="380">
        <v>10.81</v>
      </c>
      <c r="M63" s="380">
        <v>10.28</v>
      </c>
      <c r="N63" s="379">
        <v>10.28</v>
      </c>
      <c r="O63" s="378">
        <v>10.6</v>
      </c>
      <c r="P63" s="378">
        <v>10.41</v>
      </c>
      <c r="R63">
        <f t="shared" si="0"/>
        <v>1.0299212598425198</v>
      </c>
    </row>
    <row r="64" spans="1:18" x14ac:dyDescent="0.25">
      <c r="A64" t="s">
        <v>707</v>
      </c>
      <c r="B64">
        <v>13.47</v>
      </c>
      <c r="C64" s="605">
        <v>13.18</v>
      </c>
      <c r="D64">
        <v>12.79</v>
      </c>
      <c r="E64">
        <v>12.79</v>
      </c>
      <c r="F64">
        <v>12.62</v>
      </c>
      <c r="G64">
        <v>12.45</v>
      </c>
      <c r="H64" s="380">
        <v>12.18</v>
      </c>
      <c r="I64" s="380">
        <v>11.94</v>
      </c>
      <c r="J64" s="380">
        <v>11.65</v>
      </c>
      <c r="K64" s="380">
        <v>11.37</v>
      </c>
      <c r="L64" s="380">
        <v>11.15</v>
      </c>
      <c r="M64" s="380">
        <v>10.6</v>
      </c>
      <c r="N64" s="379">
        <v>10.6</v>
      </c>
      <c r="O64" s="378">
        <v>10.93</v>
      </c>
      <c r="P64" s="378">
        <v>10.74</v>
      </c>
      <c r="R64">
        <f t="shared" si="0"/>
        <v>1.0220030349013658</v>
      </c>
    </row>
    <row r="65" spans="1:18" x14ac:dyDescent="0.25">
      <c r="A65" t="s">
        <v>708</v>
      </c>
      <c r="B65">
        <v>13.92</v>
      </c>
      <c r="C65" s="605">
        <v>13.51</v>
      </c>
      <c r="D65">
        <v>13.21</v>
      </c>
      <c r="E65">
        <v>13.21</v>
      </c>
      <c r="F65">
        <v>13.03</v>
      </c>
      <c r="G65">
        <v>12.86</v>
      </c>
      <c r="H65" s="380">
        <v>12.58</v>
      </c>
      <c r="I65" s="380">
        <v>12.33</v>
      </c>
      <c r="J65" s="380">
        <v>12.03</v>
      </c>
      <c r="K65" s="380">
        <v>11.74</v>
      </c>
      <c r="L65" s="380">
        <v>11.51</v>
      </c>
      <c r="M65" s="380">
        <v>10.94</v>
      </c>
      <c r="N65" s="379">
        <v>10.94</v>
      </c>
      <c r="O65" s="378">
        <v>11.28</v>
      </c>
      <c r="P65" s="378">
        <v>11.08</v>
      </c>
      <c r="R65">
        <f t="shared" si="0"/>
        <v>1.0303478904515173</v>
      </c>
    </row>
    <row r="66" spans="1:18" x14ac:dyDescent="0.25">
      <c r="A66" t="s">
        <v>709</v>
      </c>
      <c r="B66">
        <v>14.35</v>
      </c>
      <c r="C66" s="605">
        <v>13.93</v>
      </c>
      <c r="D66">
        <v>13.62</v>
      </c>
      <c r="E66">
        <v>13.62</v>
      </c>
      <c r="F66">
        <v>13.44</v>
      </c>
      <c r="G66">
        <v>13.26</v>
      </c>
      <c r="H66" s="380">
        <v>12.97</v>
      </c>
      <c r="I66" s="380">
        <v>12.72</v>
      </c>
      <c r="J66" s="380">
        <v>12.41</v>
      </c>
      <c r="K66" s="380">
        <v>12.11</v>
      </c>
      <c r="L66" s="380">
        <v>11.87</v>
      </c>
      <c r="M66" s="380">
        <v>11.29</v>
      </c>
      <c r="N66" s="379">
        <v>11.29</v>
      </c>
      <c r="O66" s="378">
        <v>11.64</v>
      </c>
      <c r="P66" s="378">
        <v>11.43</v>
      </c>
      <c r="R66">
        <f t="shared" si="0"/>
        <v>1.0301507537688441</v>
      </c>
    </row>
    <row r="67" spans="1:18" x14ac:dyDescent="0.25">
      <c r="A67" t="s">
        <v>710</v>
      </c>
      <c r="B67">
        <v>14.79</v>
      </c>
      <c r="C67" s="605">
        <v>14.36</v>
      </c>
      <c r="D67">
        <v>14.04</v>
      </c>
      <c r="E67">
        <v>14.04</v>
      </c>
      <c r="F67">
        <v>13.85</v>
      </c>
      <c r="G67">
        <v>13.67</v>
      </c>
      <c r="H67" s="380">
        <v>13.37</v>
      </c>
      <c r="I67" s="380">
        <v>13.11</v>
      </c>
      <c r="J67" s="380">
        <v>12.79</v>
      </c>
      <c r="K67" s="380">
        <v>12.48</v>
      </c>
      <c r="L67" s="380">
        <v>12.24</v>
      </c>
      <c r="M67" s="380">
        <v>11.64</v>
      </c>
      <c r="N67" s="379">
        <v>11.64</v>
      </c>
      <c r="O67" s="378">
        <v>12</v>
      </c>
      <c r="P67" s="378">
        <v>11.79</v>
      </c>
      <c r="R67">
        <f t="shared" ref="R67:R130" si="1">B67/C67</f>
        <v>1.0299442896935933</v>
      </c>
    </row>
    <row r="68" spans="1:18" x14ac:dyDescent="0.25">
      <c r="A68" t="s">
        <v>711</v>
      </c>
      <c r="B68">
        <v>15.22</v>
      </c>
      <c r="C68" s="605">
        <v>14.78</v>
      </c>
      <c r="D68">
        <v>14.45</v>
      </c>
      <c r="E68">
        <v>14.45</v>
      </c>
      <c r="F68">
        <v>14.26</v>
      </c>
      <c r="G68">
        <v>14.07</v>
      </c>
      <c r="H68" s="380">
        <v>13.76</v>
      </c>
      <c r="I68" s="380">
        <v>13.49</v>
      </c>
      <c r="J68" s="380">
        <v>13.16</v>
      </c>
      <c r="K68" s="380">
        <v>12.84</v>
      </c>
      <c r="L68" s="380">
        <v>12.59</v>
      </c>
      <c r="M68" s="380">
        <v>11.97</v>
      </c>
      <c r="N68" s="379">
        <v>11.97</v>
      </c>
      <c r="O68" s="378">
        <v>12.34</v>
      </c>
      <c r="P68" s="378">
        <v>12.12</v>
      </c>
      <c r="R68">
        <f t="shared" si="1"/>
        <v>1.0297699594046008</v>
      </c>
    </row>
    <row r="69" spans="1:18" x14ac:dyDescent="0.25">
      <c r="A69" t="s">
        <v>712</v>
      </c>
      <c r="B69">
        <v>15.72</v>
      </c>
      <c r="C69" s="605">
        <v>15.26</v>
      </c>
      <c r="D69">
        <v>14.92</v>
      </c>
      <c r="E69">
        <v>14.92</v>
      </c>
      <c r="F69">
        <v>14.72</v>
      </c>
      <c r="G69">
        <v>14.52</v>
      </c>
      <c r="H69" s="380">
        <v>14.2</v>
      </c>
      <c r="I69" s="380">
        <v>13.92</v>
      </c>
      <c r="J69" s="380">
        <v>13.58</v>
      </c>
      <c r="K69" s="380">
        <v>13.25</v>
      </c>
      <c r="L69" s="380">
        <v>12.99</v>
      </c>
      <c r="M69" s="380">
        <v>12.36</v>
      </c>
      <c r="N69" s="379">
        <v>12.36</v>
      </c>
      <c r="O69" s="378">
        <v>12.74</v>
      </c>
      <c r="P69" s="378">
        <v>12.51</v>
      </c>
      <c r="R69">
        <f t="shared" si="1"/>
        <v>1.0301441677588468</v>
      </c>
    </row>
    <row r="70" spans="1:18" x14ac:dyDescent="0.25">
      <c r="A70" t="s">
        <v>713</v>
      </c>
      <c r="B70">
        <v>16.170000000000002</v>
      </c>
      <c r="C70" s="605">
        <v>15.7</v>
      </c>
      <c r="D70">
        <v>15.35</v>
      </c>
      <c r="E70">
        <v>15.35</v>
      </c>
      <c r="F70">
        <v>15.15</v>
      </c>
      <c r="G70">
        <v>14.95</v>
      </c>
      <c r="H70" s="380">
        <v>14.62</v>
      </c>
      <c r="I70" s="380">
        <v>14.33</v>
      </c>
      <c r="J70" s="380">
        <v>13.98</v>
      </c>
      <c r="K70" s="380">
        <v>13.64</v>
      </c>
      <c r="L70" s="380">
        <v>13.37</v>
      </c>
      <c r="M70" s="380">
        <v>12.72</v>
      </c>
      <c r="N70" s="379">
        <v>12.72</v>
      </c>
      <c r="O70" s="378">
        <v>13.11</v>
      </c>
      <c r="P70" s="378">
        <v>12.88</v>
      </c>
      <c r="R70">
        <f t="shared" si="1"/>
        <v>1.0299363057324842</v>
      </c>
    </row>
    <row r="71" spans="1:18" x14ac:dyDescent="0.25">
      <c r="A71" t="s">
        <v>714</v>
      </c>
      <c r="B71">
        <v>16.63</v>
      </c>
      <c r="C71" s="605">
        <v>16.149999999999999</v>
      </c>
      <c r="D71">
        <v>15.79</v>
      </c>
      <c r="E71">
        <v>15.79</v>
      </c>
      <c r="F71">
        <v>15.58</v>
      </c>
      <c r="G71">
        <v>15.37</v>
      </c>
      <c r="H71" s="380">
        <v>15.03</v>
      </c>
      <c r="I71" s="380">
        <v>14.74</v>
      </c>
      <c r="J71" s="380">
        <v>14.38</v>
      </c>
      <c r="K71" s="380">
        <v>14.03</v>
      </c>
      <c r="L71" s="380">
        <v>13.75</v>
      </c>
      <c r="M71" s="380">
        <v>13.08</v>
      </c>
      <c r="N71" s="379">
        <v>13.08</v>
      </c>
      <c r="O71" s="378">
        <v>13.48</v>
      </c>
      <c r="P71" s="378">
        <v>13.24</v>
      </c>
      <c r="R71">
        <f t="shared" si="1"/>
        <v>1.0297213622291022</v>
      </c>
    </row>
    <row r="72" spans="1:18" x14ac:dyDescent="0.25">
      <c r="A72" t="s">
        <v>715</v>
      </c>
      <c r="B72">
        <v>17.07</v>
      </c>
      <c r="C72" s="605">
        <v>16.57</v>
      </c>
      <c r="D72">
        <v>16.21</v>
      </c>
      <c r="E72">
        <v>16.21</v>
      </c>
      <c r="F72">
        <v>15.99</v>
      </c>
      <c r="G72">
        <v>15.78</v>
      </c>
      <c r="H72" s="380">
        <v>15.43</v>
      </c>
      <c r="I72" s="380">
        <v>15.13</v>
      </c>
      <c r="J72" s="380">
        <v>14.76</v>
      </c>
      <c r="K72" s="380">
        <v>14.4</v>
      </c>
      <c r="L72" s="380">
        <v>14.12</v>
      </c>
      <c r="M72" s="380">
        <v>13.42</v>
      </c>
      <c r="N72" s="379">
        <v>13.42</v>
      </c>
      <c r="O72" s="378">
        <v>13.84</v>
      </c>
      <c r="P72" s="378">
        <v>13.6</v>
      </c>
      <c r="R72">
        <f t="shared" si="1"/>
        <v>1.0301750150875075</v>
      </c>
    </row>
    <row r="73" spans="1:18" x14ac:dyDescent="0.25">
      <c r="A73" t="s">
        <v>716</v>
      </c>
      <c r="B73">
        <v>17.559999999999999</v>
      </c>
      <c r="C73" s="605">
        <v>17.05</v>
      </c>
      <c r="D73">
        <v>16.670000000000002</v>
      </c>
      <c r="E73">
        <v>16.670000000000002</v>
      </c>
      <c r="F73">
        <v>16.45</v>
      </c>
      <c r="G73">
        <v>16.23</v>
      </c>
      <c r="H73" s="380">
        <v>15.87</v>
      </c>
      <c r="I73" s="380">
        <v>15.56</v>
      </c>
      <c r="J73" s="380">
        <v>15.18</v>
      </c>
      <c r="K73" s="380">
        <v>14.81</v>
      </c>
      <c r="L73" s="380">
        <v>14.52</v>
      </c>
      <c r="M73" s="380">
        <v>13.81</v>
      </c>
      <c r="N73" s="379">
        <v>13.81</v>
      </c>
      <c r="O73" s="378">
        <v>14.24</v>
      </c>
      <c r="P73" s="378">
        <v>13.99</v>
      </c>
      <c r="R73">
        <f t="shared" si="1"/>
        <v>1.0299120234604104</v>
      </c>
    </row>
    <row r="74" spans="1:18" x14ac:dyDescent="0.25">
      <c r="A74" t="s">
        <v>717</v>
      </c>
      <c r="B74">
        <v>17.989999999999998</v>
      </c>
      <c r="C74" s="605">
        <v>17.47</v>
      </c>
      <c r="D74">
        <v>17.09</v>
      </c>
      <c r="E74">
        <v>17.09</v>
      </c>
      <c r="F74">
        <v>16.86</v>
      </c>
      <c r="G74">
        <v>16.64</v>
      </c>
      <c r="H74" s="380">
        <v>16.27</v>
      </c>
      <c r="I74" s="380">
        <v>15.95</v>
      </c>
      <c r="J74" s="380">
        <v>15.56</v>
      </c>
      <c r="K74" s="380">
        <v>15.18</v>
      </c>
      <c r="L74" s="380">
        <v>14.88</v>
      </c>
      <c r="M74" s="380">
        <v>14.15</v>
      </c>
      <c r="N74" s="379">
        <v>14.15</v>
      </c>
      <c r="O74" s="378">
        <v>14.59</v>
      </c>
      <c r="P74" s="378">
        <v>14.33</v>
      </c>
      <c r="R74">
        <f t="shared" si="1"/>
        <v>1.0297653119633658</v>
      </c>
    </row>
    <row r="75" spans="1:18" x14ac:dyDescent="0.25">
      <c r="A75" t="s">
        <v>718</v>
      </c>
      <c r="B75">
        <v>18.53</v>
      </c>
      <c r="C75" s="605">
        <v>17.989999999999998</v>
      </c>
      <c r="D75">
        <v>17.59</v>
      </c>
      <c r="E75">
        <v>17.59</v>
      </c>
      <c r="F75">
        <v>17.36</v>
      </c>
      <c r="G75">
        <v>17.13</v>
      </c>
      <c r="H75" s="380">
        <v>16.75</v>
      </c>
      <c r="I75" s="380">
        <v>16.420000000000002</v>
      </c>
      <c r="J75" s="380">
        <v>16.02</v>
      </c>
      <c r="K75" s="380">
        <v>15.63</v>
      </c>
      <c r="L75" s="380">
        <v>15.32</v>
      </c>
      <c r="M75" s="380">
        <v>14.57</v>
      </c>
      <c r="N75" s="379">
        <v>14.57</v>
      </c>
      <c r="O75" s="378">
        <v>15.02</v>
      </c>
      <c r="P75" s="378">
        <v>14.75</v>
      </c>
      <c r="R75">
        <f t="shared" si="1"/>
        <v>1.0300166759310729</v>
      </c>
    </row>
    <row r="76" spans="1:18" x14ac:dyDescent="0.25">
      <c r="A76" t="s">
        <v>719</v>
      </c>
      <c r="B76">
        <v>19.02</v>
      </c>
      <c r="C76" s="605">
        <v>18.47</v>
      </c>
      <c r="D76">
        <v>18.059999999999999</v>
      </c>
      <c r="E76">
        <v>18.059999999999999</v>
      </c>
      <c r="F76">
        <v>17.82</v>
      </c>
      <c r="G76">
        <v>17.579999999999998</v>
      </c>
      <c r="H76" s="380">
        <v>17.190000000000001</v>
      </c>
      <c r="I76" s="380">
        <v>16.850000000000001</v>
      </c>
      <c r="J76" s="380">
        <v>16.440000000000001</v>
      </c>
      <c r="K76" s="380">
        <v>16.04</v>
      </c>
      <c r="L76" s="380">
        <v>15.73</v>
      </c>
      <c r="M76" s="380">
        <v>14.96</v>
      </c>
      <c r="N76" s="379">
        <v>14.96</v>
      </c>
      <c r="O76" s="378">
        <v>15.42</v>
      </c>
      <c r="P76" s="378">
        <v>15.15</v>
      </c>
      <c r="R76">
        <f t="shared" si="1"/>
        <v>1.0297780184082297</v>
      </c>
    </row>
    <row r="77" spans="1:18" x14ac:dyDescent="0.25">
      <c r="A77" t="s">
        <v>720</v>
      </c>
      <c r="B77">
        <v>13.06</v>
      </c>
      <c r="C77" s="605">
        <v>12.68</v>
      </c>
      <c r="D77">
        <v>12.4</v>
      </c>
      <c r="E77">
        <v>12.4</v>
      </c>
      <c r="F77">
        <v>12.23</v>
      </c>
      <c r="G77">
        <v>12.07</v>
      </c>
      <c r="H77" s="380">
        <v>11.8</v>
      </c>
      <c r="I77" s="380">
        <v>11.57</v>
      </c>
      <c r="J77" s="380">
        <v>11.29</v>
      </c>
      <c r="K77" s="380">
        <v>11.01</v>
      </c>
      <c r="L77" s="380">
        <v>10.79</v>
      </c>
      <c r="M77" s="380">
        <v>10.26</v>
      </c>
      <c r="N77" s="379">
        <v>10.26</v>
      </c>
      <c r="O77" s="378">
        <v>10.58</v>
      </c>
      <c r="P77" s="378">
        <v>10.39</v>
      </c>
      <c r="R77">
        <f t="shared" si="1"/>
        <v>1.0299684542586751</v>
      </c>
    </row>
    <row r="78" spans="1:18" x14ac:dyDescent="0.25">
      <c r="A78" t="s">
        <v>721</v>
      </c>
      <c r="B78">
        <v>13.53</v>
      </c>
      <c r="C78" s="605">
        <v>13.14</v>
      </c>
      <c r="D78">
        <v>12.85</v>
      </c>
      <c r="E78">
        <v>12.85</v>
      </c>
      <c r="F78">
        <v>12.68</v>
      </c>
      <c r="G78">
        <v>12.51</v>
      </c>
      <c r="H78" s="380">
        <v>12.23</v>
      </c>
      <c r="I78" s="380">
        <v>11.99</v>
      </c>
      <c r="J78" s="380">
        <v>11.7</v>
      </c>
      <c r="K78" s="380">
        <v>11.41</v>
      </c>
      <c r="L78" s="380">
        <v>11.19</v>
      </c>
      <c r="M78" s="380">
        <v>10.64</v>
      </c>
      <c r="N78" s="379">
        <v>10.64</v>
      </c>
      <c r="O78" s="378">
        <v>10.97</v>
      </c>
      <c r="P78" s="378">
        <v>10.78</v>
      </c>
      <c r="R78">
        <f t="shared" si="1"/>
        <v>1.0296803652968036</v>
      </c>
    </row>
    <row r="79" spans="1:18" x14ac:dyDescent="0.25">
      <c r="A79" t="s">
        <v>722</v>
      </c>
      <c r="B79">
        <v>14.07</v>
      </c>
      <c r="C79" s="605">
        <v>13.66</v>
      </c>
      <c r="D79">
        <v>13.36</v>
      </c>
      <c r="E79">
        <v>13.36</v>
      </c>
      <c r="F79">
        <v>13.18</v>
      </c>
      <c r="G79">
        <v>13</v>
      </c>
      <c r="H79" s="380">
        <v>12.71</v>
      </c>
      <c r="I79" s="380">
        <v>12.46</v>
      </c>
      <c r="J79" s="380">
        <v>12.16</v>
      </c>
      <c r="K79" s="380">
        <v>11.86</v>
      </c>
      <c r="L79" s="380">
        <v>11.63</v>
      </c>
      <c r="M79" s="380">
        <v>11.06</v>
      </c>
      <c r="N79" s="379">
        <v>11.06</v>
      </c>
      <c r="O79" s="378">
        <v>11.4</v>
      </c>
      <c r="P79" s="378">
        <v>11.2</v>
      </c>
      <c r="R79">
        <f t="shared" si="1"/>
        <v>1.0300146412884335</v>
      </c>
    </row>
    <row r="80" spans="1:18" x14ac:dyDescent="0.25">
      <c r="A80" t="s">
        <v>723</v>
      </c>
      <c r="B80">
        <v>14.46</v>
      </c>
      <c r="C80" s="605">
        <v>14.04</v>
      </c>
      <c r="D80">
        <v>13.73</v>
      </c>
      <c r="E80">
        <v>13.73</v>
      </c>
      <c r="F80">
        <v>13.55</v>
      </c>
      <c r="G80">
        <v>13.37</v>
      </c>
      <c r="H80" s="380">
        <v>13.08</v>
      </c>
      <c r="I80" s="380">
        <v>12.82</v>
      </c>
      <c r="J80" s="380">
        <v>12.51</v>
      </c>
      <c r="K80" s="380">
        <v>12.2</v>
      </c>
      <c r="L80" s="380">
        <v>11.96</v>
      </c>
      <c r="M80" s="380">
        <v>11.38</v>
      </c>
      <c r="N80" s="379">
        <v>11.38</v>
      </c>
      <c r="O80" s="378">
        <v>11.73</v>
      </c>
      <c r="P80" s="378">
        <v>11.52</v>
      </c>
      <c r="R80">
        <f t="shared" si="1"/>
        <v>1.02991452991453</v>
      </c>
    </row>
    <row r="81" spans="1:18" x14ac:dyDescent="0.25">
      <c r="A81" t="s">
        <v>724</v>
      </c>
      <c r="B81">
        <v>14.91</v>
      </c>
      <c r="C81" s="605">
        <v>14.48</v>
      </c>
      <c r="D81">
        <v>14.16</v>
      </c>
      <c r="E81">
        <v>14.16</v>
      </c>
      <c r="F81">
        <v>13.97</v>
      </c>
      <c r="G81">
        <v>13.78</v>
      </c>
      <c r="H81" s="380">
        <v>13.48</v>
      </c>
      <c r="I81" s="380">
        <v>13.22</v>
      </c>
      <c r="J81" s="380">
        <v>12.9</v>
      </c>
      <c r="K81" s="380">
        <v>12.59</v>
      </c>
      <c r="L81" s="380">
        <v>12.34</v>
      </c>
      <c r="M81" s="380">
        <v>11.74</v>
      </c>
      <c r="N81" s="379">
        <v>11.74</v>
      </c>
      <c r="O81" s="378">
        <v>12.1</v>
      </c>
      <c r="P81" s="378">
        <v>11.89</v>
      </c>
      <c r="R81">
        <f t="shared" si="1"/>
        <v>1.0296961325966851</v>
      </c>
    </row>
    <row r="82" spans="1:18" x14ac:dyDescent="0.25">
      <c r="A82" t="s">
        <v>725</v>
      </c>
      <c r="B82">
        <v>15.38</v>
      </c>
      <c r="C82" s="605">
        <v>14.93</v>
      </c>
      <c r="D82">
        <v>14.6</v>
      </c>
      <c r="E82">
        <v>14.6</v>
      </c>
      <c r="F82">
        <v>14.41</v>
      </c>
      <c r="G82">
        <v>14.22</v>
      </c>
      <c r="H82" s="380">
        <v>13.91</v>
      </c>
      <c r="I82" s="380">
        <v>13.64</v>
      </c>
      <c r="J82" s="380">
        <v>13.31</v>
      </c>
      <c r="K82" s="380">
        <v>12.99</v>
      </c>
      <c r="L82" s="380">
        <v>12.74</v>
      </c>
      <c r="M82" s="380">
        <v>12.12</v>
      </c>
      <c r="N82" s="379">
        <v>12.12</v>
      </c>
      <c r="O82" s="378">
        <v>12.49</v>
      </c>
      <c r="P82" s="378">
        <v>12.27</v>
      </c>
      <c r="R82">
        <f t="shared" si="1"/>
        <v>1.0301406563965172</v>
      </c>
    </row>
    <row r="83" spans="1:18" x14ac:dyDescent="0.25">
      <c r="A83" t="s">
        <v>726</v>
      </c>
      <c r="B83">
        <v>15.89</v>
      </c>
      <c r="C83" s="605">
        <v>15.43</v>
      </c>
      <c r="D83">
        <v>15.09</v>
      </c>
      <c r="E83">
        <v>15.09</v>
      </c>
      <c r="F83">
        <v>14.89</v>
      </c>
      <c r="G83">
        <v>14.69</v>
      </c>
      <c r="H83" s="380">
        <v>14.37</v>
      </c>
      <c r="I83" s="380">
        <v>14.09</v>
      </c>
      <c r="J83" s="380">
        <v>13.75</v>
      </c>
      <c r="K83" s="380">
        <v>13.41</v>
      </c>
      <c r="L83" s="380">
        <v>13.15</v>
      </c>
      <c r="M83" s="380">
        <v>12.5</v>
      </c>
      <c r="N83" s="379">
        <v>12.5</v>
      </c>
      <c r="O83" s="378">
        <v>12.89</v>
      </c>
      <c r="P83" s="378">
        <v>12.66</v>
      </c>
      <c r="R83">
        <f t="shared" si="1"/>
        <v>1.0298120544394038</v>
      </c>
    </row>
    <row r="84" spans="1:18" x14ac:dyDescent="0.25">
      <c r="A84" t="s">
        <v>727</v>
      </c>
      <c r="B84">
        <v>16.37</v>
      </c>
      <c r="C84" s="605">
        <v>15.89</v>
      </c>
      <c r="D84">
        <v>15.54</v>
      </c>
      <c r="E84">
        <v>15.54</v>
      </c>
      <c r="F84">
        <v>15.33</v>
      </c>
      <c r="G84">
        <v>15.13</v>
      </c>
      <c r="H84" s="380">
        <v>14.8</v>
      </c>
      <c r="I84" s="380">
        <v>14.51</v>
      </c>
      <c r="J84" s="380">
        <v>14.16</v>
      </c>
      <c r="K84" s="380">
        <v>13.81</v>
      </c>
      <c r="L84" s="380">
        <v>13.54</v>
      </c>
      <c r="M84" s="380">
        <v>12.87</v>
      </c>
      <c r="N84" s="379">
        <v>12.87</v>
      </c>
      <c r="O84" s="378">
        <v>13.27</v>
      </c>
      <c r="P84" s="378">
        <v>13.04</v>
      </c>
      <c r="R84">
        <f t="shared" si="1"/>
        <v>1.0302076777847704</v>
      </c>
    </row>
    <row r="85" spans="1:18" x14ac:dyDescent="0.25">
      <c r="A85" t="s">
        <v>728</v>
      </c>
      <c r="B85">
        <v>16.88</v>
      </c>
      <c r="C85" s="605">
        <v>16.39</v>
      </c>
      <c r="D85">
        <v>16.03</v>
      </c>
      <c r="E85">
        <v>16.03</v>
      </c>
      <c r="F85">
        <v>15.82</v>
      </c>
      <c r="G85">
        <v>15.61</v>
      </c>
      <c r="H85" s="380">
        <v>15.27</v>
      </c>
      <c r="I85" s="380">
        <v>14.97</v>
      </c>
      <c r="J85" s="380">
        <v>14.6</v>
      </c>
      <c r="K85" s="380">
        <v>14.24</v>
      </c>
      <c r="L85" s="380">
        <v>13.96</v>
      </c>
      <c r="M85" s="380">
        <v>13.28</v>
      </c>
      <c r="N85" s="379">
        <v>13.28</v>
      </c>
      <c r="O85" s="378">
        <v>13.69</v>
      </c>
      <c r="P85" s="378">
        <v>13.45</v>
      </c>
      <c r="R85">
        <f t="shared" si="1"/>
        <v>1.0298962782184258</v>
      </c>
    </row>
    <row r="86" spans="1:18" x14ac:dyDescent="0.25">
      <c r="A86" t="s">
        <v>729</v>
      </c>
      <c r="B86">
        <v>17.38</v>
      </c>
      <c r="C86" s="605">
        <v>16.87</v>
      </c>
      <c r="D86">
        <v>16.5</v>
      </c>
      <c r="E86">
        <v>16.5</v>
      </c>
      <c r="F86">
        <v>16.28</v>
      </c>
      <c r="G86">
        <v>16.059999999999999</v>
      </c>
      <c r="H86" s="380">
        <v>15.71</v>
      </c>
      <c r="I86" s="380">
        <v>15.4</v>
      </c>
      <c r="J86" s="380">
        <v>15.02</v>
      </c>
      <c r="K86" s="380">
        <v>14.65</v>
      </c>
      <c r="L86" s="380">
        <v>14.36</v>
      </c>
      <c r="M86" s="380">
        <v>13.66</v>
      </c>
      <c r="N86" s="379">
        <v>13.66</v>
      </c>
      <c r="O86" s="378">
        <v>14.08</v>
      </c>
      <c r="P86" s="378">
        <v>13.83</v>
      </c>
      <c r="R86">
        <f t="shared" si="1"/>
        <v>1.0302311796087729</v>
      </c>
    </row>
    <row r="87" spans="1:18" x14ac:dyDescent="0.25">
      <c r="A87" t="s">
        <v>730</v>
      </c>
      <c r="B87">
        <v>17.75</v>
      </c>
      <c r="C87" s="605">
        <v>17.23</v>
      </c>
      <c r="D87">
        <v>16.850000000000001</v>
      </c>
      <c r="E87">
        <v>16.850000000000001</v>
      </c>
      <c r="F87">
        <v>16.63</v>
      </c>
      <c r="G87">
        <v>16.41</v>
      </c>
      <c r="H87" s="380">
        <v>16.05</v>
      </c>
      <c r="I87" s="380">
        <v>15.74</v>
      </c>
      <c r="J87" s="380">
        <v>15.36</v>
      </c>
      <c r="K87" s="380">
        <v>14.99</v>
      </c>
      <c r="L87" s="380">
        <v>14.7</v>
      </c>
      <c r="M87" s="380">
        <v>13.98</v>
      </c>
      <c r="N87" s="379">
        <v>13.98</v>
      </c>
      <c r="O87" s="378">
        <v>14.41</v>
      </c>
      <c r="P87" s="378">
        <v>14.16</v>
      </c>
      <c r="R87">
        <f t="shared" si="1"/>
        <v>1.0301799187463725</v>
      </c>
    </row>
    <row r="88" spans="1:18" x14ac:dyDescent="0.25">
      <c r="A88" t="s">
        <v>731</v>
      </c>
      <c r="B88">
        <v>18.27</v>
      </c>
      <c r="C88" s="605">
        <v>17.739999999999998</v>
      </c>
      <c r="D88">
        <v>17.350000000000001</v>
      </c>
      <c r="E88">
        <v>17.350000000000001</v>
      </c>
      <c r="F88">
        <v>17.12</v>
      </c>
      <c r="G88">
        <v>16.89</v>
      </c>
      <c r="H88" s="380">
        <v>16.52</v>
      </c>
      <c r="I88" s="380">
        <v>16.2</v>
      </c>
      <c r="J88" s="380">
        <v>15.8</v>
      </c>
      <c r="K88" s="380">
        <v>15.41</v>
      </c>
      <c r="L88" s="380">
        <v>15.11</v>
      </c>
      <c r="M88" s="380">
        <v>14.37</v>
      </c>
      <c r="N88" s="379">
        <v>14.37</v>
      </c>
      <c r="O88" s="378">
        <v>14.81</v>
      </c>
      <c r="P88" s="378">
        <v>14.55</v>
      </c>
      <c r="R88">
        <f t="shared" si="1"/>
        <v>1.0298759864712514</v>
      </c>
    </row>
    <row r="89" spans="1:18" x14ac:dyDescent="0.25">
      <c r="A89" t="s">
        <v>732</v>
      </c>
      <c r="B89">
        <v>18.760000000000002</v>
      </c>
      <c r="C89" s="605">
        <v>18.21</v>
      </c>
      <c r="D89">
        <v>17.809999999999999</v>
      </c>
      <c r="E89">
        <v>17.809999999999999</v>
      </c>
      <c r="F89">
        <v>17.57</v>
      </c>
      <c r="G89">
        <v>17.34</v>
      </c>
      <c r="H89" s="380">
        <v>16.96</v>
      </c>
      <c r="I89" s="380">
        <v>16.63</v>
      </c>
      <c r="J89" s="380">
        <v>16.22</v>
      </c>
      <c r="K89" s="380">
        <v>15.82</v>
      </c>
      <c r="L89" s="380">
        <v>15.51</v>
      </c>
      <c r="M89" s="380">
        <v>14.75</v>
      </c>
      <c r="N89" s="379">
        <v>14.75</v>
      </c>
      <c r="O89" s="378">
        <v>15.21</v>
      </c>
      <c r="P89" s="378">
        <v>14.94</v>
      </c>
      <c r="R89">
        <f t="shared" si="1"/>
        <v>1.0302031850631521</v>
      </c>
    </row>
    <row r="90" spans="1:18" x14ac:dyDescent="0.25">
      <c r="A90" t="s">
        <v>733</v>
      </c>
      <c r="B90">
        <v>19.27</v>
      </c>
      <c r="C90" s="605">
        <v>18.71</v>
      </c>
      <c r="D90">
        <v>18.3</v>
      </c>
      <c r="E90">
        <v>18.3</v>
      </c>
      <c r="F90">
        <v>18.059999999999999</v>
      </c>
      <c r="G90">
        <v>17.82</v>
      </c>
      <c r="H90" s="380">
        <v>17.43</v>
      </c>
      <c r="I90" s="380">
        <v>17.09</v>
      </c>
      <c r="J90" s="380">
        <v>16.670000000000002</v>
      </c>
      <c r="K90" s="380">
        <v>16.260000000000002</v>
      </c>
      <c r="L90" s="380">
        <v>15.94</v>
      </c>
      <c r="M90" s="380">
        <v>15.16</v>
      </c>
      <c r="N90" s="379">
        <v>15.16</v>
      </c>
      <c r="O90" s="378">
        <v>15.63</v>
      </c>
      <c r="P90" s="378">
        <v>15.35</v>
      </c>
      <c r="R90">
        <f t="shared" si="1"/>
        <v>1.0299305184393373</v>
      </c>
    </row>
    <row r="91" spans="1:18" x14ac:dyDescent="0.25">
      <c r="A91" t="s">
        <v>734</v>
      </c>
      <c r="B91">
        <v>19.82</v>
      </c>
      <c r="C91" s="605">
        <v>19.239999999999998</v>
      </c>
      <c r="D91">
        <v>18.82</v>
      </c>
      <c r="E91">
        <v>18.82</v>
      </c>
      <c r="F91">
        <v>18.57</v>
      </c>
      <c r="G91">
        <v>18.32</v>
      </c>
      <c r="H91" s="380">
        <v>17.920000000000002</v>
      </c>
      <c r="I91" s="380">
        <v>17.57</v>
      </c>
      <c r="J91" s="380">
        <v>17.14</v>
      </c>
      <c r="K91" s="380">
        <v>16.72</v>
      </c>
      <c r="L91" s="380">
        <v>16.39</v>
      </c>
      <c r="M91" s="380">
        <v>15.59</v>
      </c>
      <c r="N91" s="379">
        <v>15.59</v>
      </c>
      <c r="O91" s="378">
        <v>16.07</v>
      </c>
      <c r="P91" s="378">
        <v>15.79</v>
      </c>
      <c r="R91">
        <f t="shared" si="1"/>
        <v>1.0301455301455302</v>
      </c>
    </row>
    <row r="92" spans="1:18" x14ac:dyDescent="0.25">
      <c r="A92" t="s">
        <v>735</v>
      </c>
      <c r="B92">
        <v>13.58</v>
      </c>
      <c r="C92" s="605">
        <v>13.18</v>
      </c>
      <c r="D92">
        <v>12.89</v>
      </c>
      <c r="E92">
        <v>12.89</v>
      </c>
      <c r="F92">
        <v>12.72</v>
      </c>
      <c r="G92">
        <v>12.55</v>
      </c>
      <c r="H92" s="380">
        <v>12.27</v>
      </c>
      <c r="I92" s="380">
        <v>12.03</v>
      </c>
      <c r="J92" s="380">
        <v>11.74</v>
      </c>
      <c r="K92" s="380">
        <v>11.45</v>
      </c>
      <c r="L92" s="380">
        <v>11.23</v>
      </c>
      <c r="M92" s="380">
        <v>10.68</v>
      </c>
      <c r="N92" s="379">
        <v>10.68</v>
      </c>
      <c r="O92" s="378">
        <v>11.01</v>
      </c>
      <c r="P92" s="378">
        <v>10.82</v>
      </c>
      <c r="R92">
        <f t="shared" si="1"/>
        <v>1.0303490136570561</v>
      </c>
    </row>
    <row r="93" spans="1:18" x14ac:dyDescent="0.25">
      <c r="A93" t="s">
        <v>736</v>
      </c>
      <c r="B93">
        <v>14.18</v>
      </c>
      <c r="C93" s="605">
        <v>13.77</v>
      </c>
      <c r="D93">
        <v>13.47</v>
      </c>
      <c r="E93">
        <v>13.47</v>
      </c>
      <c r="F93">
        <v>13.29</v>
      </c>
      <c r="G93">
        <v>13.11</v>
      </c>
      <c r="H93" s="380">
        <v>12.82</v>
      </c>
      <c r="I93" s="380">
        <v>12.57</v>
      </c>
      <c r="J93" s="380">
        <v>12.26</v>
      </c>
      <c r="K93" s="380">
        <v>11.96</v>
      </c>
      <c r="L93" s="380">
        <v>11.73</v>
      </c>
      <c r="M93" s="380">
        <v>11.16</v>
      </c>
      <c r="N93" s="379">
        <v>11.16</v>
      </c>
      <c r="O93" s="378">
        <v>11.5</v>
      </c>
      <c r="P93" s="378">
        <v>11.3</v>
      </c>
      <c r="R93">
        <f t="shared" si="1"/>
        <v>1.0297748729121279</v>
      </c>
    </row>
    <row r="94" spans="1:18" x14ac:dyDescent="0.25">
      <c r="A94" t="s">
        <v>737</v>
      </c>
      <c r="B94">
        <v>14.71</v>
      </c>
      <c r="C94" s="605">
        <v>14.28</v>
      </c>
      <c r="D94">
        <v>13.97</v>
      </c>
      <c r="E94">
        <v>13.97</v>
      </c>
      <c r="F94">
        <v>13.78</v>
      </c>
      <c r="G94">
        <v>13.6</v>
      </c>
      <c r="H94" s="380">
        <v>13.3</v>
      </c>
      <c r="I94" s="380">
        <v>13.04</v>
      </c>
      <c r="J94" s="380">
        <v>12.72</v>
      </c>
      <c r="K94" s="380">
        <v>12.41</v>
      </c>
      <c r="L94" s="380">
        <v>12.17</v>
      </c>
      <c r="M94" s="380">
        <v>11.57</v>
      </c>
      <c r="N94" s="379">
        <v>11.57</v>
      </c>
      <c r="O94" s="378">
        <v>11.93</v>
      </c>
      <c r="P94" s="378">
        <v>11.72</v>
      </c>
      <c r="R94">
        <f t="shared" si="1"/>
        <v>1.0301120448179273</v>
      </c>
    </row>
    <row r="95" spans="1:18" x14ac:dyDescent="0.25">
      <c r="A95" t="s">
        <v>738</v>
      </c>
      <c r="B95">
        <v>15.16</v>
      </c>
      <c r="C95" s="605">
        <v>14.72</v>
      </c>
      <c r="D95">
        <v>14.4</v>
      </c>
      <c r="E95">
        <v>14.4</v>
      </c>
      <c r="F95">
        <v>14.21</v>
      </c>
      <c r="G95">
        <v>14.02</v>
      </c>
      <c r="H95" s="380">
        <v>13.71</v>
      </c>
      <c r="I95" s="380">
        <v>13.44</v>
      </c>
      <c r="J95" s="380">
        <v>13.11</v>
      </c>
      <c r="K95" s="380">
        <v>12.79</v>
      </c>
      <c r="L95" s="380">
        <v>12.54</v>
      </c>
      <c r="M95" s="380">
        <v>11.92</v>
      </c>
      <c r="N95" s="379">
        <v>11.92</v>
      </c>
      <c r="O95" s="378">
        <v>12.29</v>
      </c>
      <c r="P95" s="378">
        <v>12.07</v>
      </c>
      <c r="R95">
        <f t="shared" si="1"/>
        <v>1.0298913043478259</v>
      </c>
    </row>
    <row r="96" spans="1:18" x14ac:dyDescent="0.25">
      <c r="A96" t="s">
        <v>739</v>
      </c>
      <c r="B96">
        <v>15.64</v>
      </c>
      <c r="C96" s="605">
        <v>15.18</v>
      </c>
      <c r="D96">
        <v>14.85</v>
      </c>
      <c r="E96">
        <v>14.85</v>
      </c>
      <c r="F96">
        <v>14.65</v>
      </c>
      <c r="G96">
        <v>14.45</v>
      </c>
      <c r="H96" s="380">
        <v>14.13</v>
      </c>
      <c r="I96" s="380">
        <v>13.85</v>
      </c>
      <c r="J96" s="380">
        <v>13.51</v>
      </c>
      <c r="K96" s="380">
        <v>13.18</v>
      </c>
      <c r="L96" s="380">
        <v>12.92</v>
      </c>
      <c r="M96" s="380">
        <v>12.29</v>
      </c>
      <c r="N96" s="379">
        <v>12.29</v>
      </c>
      <c r="O96" s="378">
        <v>12.67</v>
      </c>
      <c r="P96" s="378">
        <v>12.45</v>
      </c>
      <c r="R96">
        <f t="shared" si="1"/>
        <v>1.0303030303030303</v>
      </c>
    </row>
    <row r="97" spans="1:18" x14ac:dyDescent="0.25">
      <c r="A97" t="s">
        <v>740</v>
      </c>
      <c r="B97">
        <v>16.11</v>
      </c>
      <c r="C97" s="605">
        <v>15.64</v>
      </c>
      <c r="D97">
        <v>15.3</v>
      </c>
      <c r="E97">
        <v>15.3</v>
      </c>
      <c r="F97">
        <v>15.1</v>
      </c>
      <c r="G97">
        <v>14.9</v>
      </c>
      <c r="H97" s="380">
        <v>14.57</v>
      </c>
      <c r="I97" s="380">
        <v>14.28</v>
      </c>
      <c r="J97" s="380">
        <v>13.93</v>
      </c>
      <c r="K97" s="380">
        <v>13.59</v>
      </c>
      <c r="L97" s="380">
        <v>13.32</v>
      </c>
      <c r="M97" s="380">
        <v>12.67</v>
      </c>
      <c r="N97" s="379">
        <v>12.67</v>
      </c>
      <c r="O97" s="378">
        <v>13.06</v>
      </c>
      <c r="P97" s="378">
        <v>12.83</v>
      </c>
      <c r="R97">
        <f t="shared" si="1"/>
        <v>1.0300511508951407</v>
      </c>
    </row>
    <row r="98" spans="1:18" x14ac:dyDescent="0.25">
      <c r="A98" t="s">
        <v>741</v>
      </c>
      <c r="B98">
        <v>16.63</v>
      </c>
      <c r="C98" s="605">
        <v>16.149999999999999</v>
      </c>
      <c r="D98">
        <v>15.79</v>
      </c>
      <c r="E98">
        <v>15.79</v>
      </c>
      <c r="F98">
        <v>15.58</v>
      </c>
      <c r="G98">
        <v>15.37</v>
      </c>
      <c r="H98" s="380">
        <v>15.03</v>
      </c>
      <c r="I98" s="380">
        <v>14.74</v>
      </c>
      <c r="J98" s="380">
        <v>14.38</v>
      </c>
      <c r="K98" s="380">
        <v>14.03</v>
      </c>
      <c r="L98" s="380">
        <v>13.75</v>
      </c>
      <c r="M98" s="380">
        <v>13.08</v>
      </c>
      <c r="N98" s="379">
        <v>13.08</v>
      </c>
      <c r="O98" s="378">
        <v>13.48</v>
      </c>
      <c r="P98" s="378">
        <v>13.24</v>
      </c>
      <c r="R98">
        <f t="shared" si="1"/>
        <v>1.0297213622291022</v>
      </c>
    </row>
    <row r="99" spans="1:18" x14ac:dyDescent="0.25">
      <c r="A99" t="s">
        <v>742</v>
      </c>
      <c r="B99">
        <v>17.12</v>
      </c>
      <c r="C99" s="605">
        <v>16.62</v>
      </c>
      <c r="D99">
        <v>16.25</v>
      </c>
      <c r="E99">
        <v>16.25</v>
      </c>
      <c r="F99">
        <v>16.03</v>
      </c>
      <c r="G99">
        <v>15.82</v>
      </c>
      <c r="H99" s="380">
        <v>15.47</v>
      </c>
      <c r="I99" s="380">
        <v>15.17</v>
      </c>
      <c r="J99" s="380">
        <v>14.8</v>
      </c>
      <c r="K99" s="380">
        <v>14.44</v>
      </c>
      <c r="L99" s="380">
        <v>14.16</v>
      </c>
      <c r="M99" s="380">
        <v>13.46</v>
      </c>
      <c r="N99" s="379">
        <v>13.46</v>
      </c>
      <c r="O99" s="378">
        <v>13.88</v>
      </c>
      <c r="P99" s="378">
        <v>13.63</v>
      </c>
      <c r="R99">
        <f t="shared" si="1"/>
        <v>1.0300842358604092</v>
      </c>
    </row>
    <row r="100" spans="1:18" x14ac:dyDescent="0.25">
      <c r="A100" t="s">
        <v>743</v>
      </c>
      <c r="B100">
        <v>17.649999999999999</v>
      </c>
      <c r="C100" s="605">
        <v>17.14</v>
      </c>
      <c r="D100">
        <v>16.760000000000002</v>
      </c>
      <c r="E100">
        <v>16.760000000000002</v>
      </c>
      <c r="F100">
        <v>16.54</v>
      </c>
      <c r="G100">
        <v>16.32</v>
      </c>
      <c r="H100" s="380">
        <v>15.96</v>
      </c>
      <c r="I100" s="380">
        <v>15.65</v>
      </c>
      <c r="J100" s="380">
        <v>15.27</v>
      </c>
      <c r="K100" s="380">
        <v>14.9</v>
      </c>
      <c r="L100" s="380">
        <v>14.61</v>
      </c>
      <c r="M100" s="380">
        <v>13.89</v>
      </c>
      <c r="N100" s="379">
        <v>13.89</v>
      </c>
      <c r="O100" s="378">
        <v>14.32</v>
      </c>
      <c r="P100" s="378">
        <v>14.07</v>
      </c>
      <c r="R100">
        <f t="shared" si="1"/>
        <v>1.0297549591598598</v>
      </c>
    </row>
    <row r="101" spans="1:18" x14ac:dyDescent="0.25">
      <c r="A101" t="s">
        <v>744</v>
      </c>
      <c r="B101">
        <v>18.16</v>
      </c>
      <c r="C101" s="605">
        <v>17.63</v>
      </c>
      <c r="D101">
        <v>17.239999999999998</v>
      </c>
      <c r="E101">
        <v>17.239999999999998</v>
      </c>
      <c r="F101">
        <v>17.010000000000002</v>
      </c>
      <c r="G101">
        <v>16.78</v>
      </c>
      <c r="H101" s="380">
        <v>16.41</v>
      </c>
      <c r="I101" s="380">
        <v>16.09</v>
      </c>
      <c r="J101" s="380">
        <v>15.7</v>
      </c>
      <c r="K101" s="380">
        <v>15.32</v>
      </c>
      <c r="L101" s="380">
        <v>15.02</v>
      </c>
      <c r="M101" s="380">
        <v>14.29</v>
      </c>
      <c r="N101" s="379">
        <v>14.29</v>
      </c>
      <c r="O101" s="378">
        <v>14.73</v>
      </c>
      <c r="P101" s="378">
        <v>14.47</v>
      </c>
      <c r="R101">
        <f t="shared" si="1"/>
        <v>1.0300623936471924</v>
      </c>
    </row>
    <row r="102" spans="1:18" x14ac:dyDescent="0.25">
      <c r="A102" t="s">
        <v>745</v>
      </c>
      <c r="B102">
        <v>18.62</v>
      </c>
      <c r="C102" s="605">
        <v>18.079999999999998</v>
      </c>
      <c r="D102">
        <v>17.68</v>
      </c>
      <c r="E102">
        <v>17.68</v>
      </c>
      <c r="F102">
        <v>17.440000000000001</v>
      </c>
      <c r="G102">
        <v>17.21</v>
      </c>
      <c r="H102" s="380">
        <v>16.829999999999998</v>
      </c>
      <c r="I102" s="380">
        <v>16.5</v>
      </c>
      <c r="J102" s="380">
        <v>16.100000000000001</v>
      </c>
      <c r="K102" s="380">
        <v>15.71</v>
      </c>
      <c r="L102" s="380">
        <v>15.4</v>
      </c>
      <c r="M102" s="380">
        <v>14.65</v>
      </c>
      <c r="N102" s="379">
        <v>14.65</v>
      </c>
      <c r="O102" s="378">
        <v>15.1</v>
      </c>
      <c r="P102" s="378">
        <v>14.83</v>
      </c>
      <c r="R102">
        <f t="shared" si="1"/>
        <v>1.0298672566371683</v>
      </c>
    </row>
    <row r="103" spans="1:18" x14ac:dyDescent="0.25">
      <c r="A103" t="s">
        <v>746</v>
      </c>
      <c r="B103">
        <v>19.13</v>
      </c>
      <c r="C103" s="605">
        <v>18.57</v>
      </c>
      <c r="D103">
        <v>18.16</v>
      </c>
      <c r="E103">
        <v>18.16</v>
      </c>
      <c r="F103">
        <v>17.920000000000002</v>
      </c>
      <c r="G103">
        <v>17.68</v>
      </c>
      <c r="H103" s="380">
        <v>17.29</v>
      </c>
      <c r="I103" s="380">
        <v>16.95</v>
      </c>
      <c r="J103" s="380">
        <v>16.54</v>
      </c>
      <c r="K103" s="380">
        <v>16.14</v>
      </c>
      <c r="L103" s="380">
        <v>15.82</v>
      </c>
      <c r="M103" s="380">
        <v>15.04</v>
      </c>
      <c r="N103" s="379">
        <v>15.04</v>
      </c>
      <c r="O103" s="378">
        <v>15.51</v>
      </c>
      <c r="P103" s="378">
        <v>15.24</v>
      </c>
      <c r="R103">
        <f t="shared" si="1"/>
        <v>1.0301561658589122</v>
      </c>
    </row>
    <row r="104" spans="1:18" x14ac:dyDescent="0.25">
      <c r="A104" t="s">
        <v>747</v>
      </c>
      <c r="B104">
        <v>19.7</v>
      </c>
      <c r="C104" s="605">
        <v>19.13</v>
      </c>
      <c r="D104">
        <v>18.71</v>
      </c>
      <c r="E104">
        <v>18.71</v>
      </c>
      <c r="F104">
        <v>18.46</v>
      </c>
      <c r="G104">
        <v>18.21</v>
      </c>
      <c r="H104" s="380">
        <v>17.809999999999999</v>
      </c>
      <c r="I104" s="380">
        <v>17.46</v>
      </c>
      <c r="J104" s="380">
        <v>17.03</v>
      </c>
      <c r="K104" s="380">
        <v>16.61</v>
      </c>
      <c r="L104" s="380">
        <v>16.28</v>
      </c>
      <c r="M104" s="380">
        <v>15.48</v>
      </c>
      <c r="N104" s="379">
        <v>15.48</v>
      </c>
      <c r="O104" s="378">
        <v>15.96</v>
      </c>
      <c r="P104" s="378">
        <v>15.68</v>
      </c>
      <c r="R104">
        <f t="shared" si="1"/>
        <v>1.0297961317302666</v>
      </c>
    </row>
    <row r="105" spans="1:18" x14ac:dyDescent="0.25">
      <c r="A105" t="s">
        <v>748</v>
      </c>
      <c r="B105">
        <v>20.2</v>
      </c>
      <c r="C105" s="605">
        <v>19.61</v>
      </c>
      <c r="D105">
        <v>19.18</v>
      </c>
      <c r="E105">
        <v>19.18</v>
      </c>
      <c r="F105">
        <v>18.920000000000002</v>
      </c>
      <c r="G105">
        <v>18.670000000000002</v>
      </c>
      <c r="H105" s="380">
        <v>18.260000000000002</v>
      </c>
      <c r="I105" s="380">
        <v>17.899999999999999</v>
      </c>
      <c r="J105" s="380">
        <v>17.46</v>
      </c>
      <c r="K105" s="380">
        <v>17.03</v>
      </c>
      <c r="L105" s="380">
        <v>16.7</v>
      </c>
      <c r="M105" s="380">
        <v>15.88</v>
      </c>
      <c r="N105" s="379">
        <v>15.88</v>
      </c>
      <c r="O105" s="378">
        <v>16.37</v>
      </c>
      <c r="P105" s="378">
        <v>16.079999999999998</v>
      </c>
      <c r="R105">
        <f t="shared" si="1"/>
        <v>1.0300866904640489</v>
      </c>
    </row>
    <row r="106" spans="1:18" x14ac:dyDescent="0.25">
      <c r="A106" t="s">
        <v>749</v>
      </c>
      <c r="B106">
        <v>20.74</v>
      </c>
      <c r="C106" s="605">
        <v>20.14</v>
      </c>
      <c r="D106">
        <v>19.7</v>
      </c>
      <c r="E106">
        <v>19.7</v>
      </c>
      <c r="F106">
        <v>19.440000000000001</v>
      </c>
      <c r="G106">
        <v>19.18</v>
      </c>
      <c r="H106" s="380">
        <v>18.760000000000002</v>
      </c>
      <c r="I106" s="380">
        <v>18.39</v>
      </c>
      <c r="J106" s="380">
        <v>17.940000000000001</v>
      </c>
      <c r="K106" s="380">
        <v>17.5</v>
      </c>
      <c r="L106" s="380">
        <v>17.16</v>
      </c>
      <c r="M106" s="380">
        <v>16.32</v>
      </c>
      <c r="N106" s="379">
        <v>16.32</v>
      </c>
      <c r="O106" s="378">
        <v>16.82</v>
      </c>
      <c r="P106" s="378">
        <v>16.52</v>
      </c>
      <c r="R106">
        <f t="shared" si="1"/>
        <v>1.0297914597815292</v>
      </c>
    </row>
    <row r="107" spans="1:18" x14ac:dyDescent="0.25">
      <c r="A107" t="s">
        <v>750</v>
      </c>
      <c r="B107">
        <v>14.23</v>
      </c>
      <c r="C107" s="605">
        <v>13.82</v>
      </c>
      <c r="D107">
        <v>13.52</v>
      </c>
      <c r="E107">
        <v>13.52</v>
      </c>
      <c r="F107">
        <v>13.34</v>
      </c>
      <c r="G107">
        <v>13.16</v>
      </c>
      <c r="H107" s="380">
        <v>12.87</v>
      </c>
      <c r="I107" s="380">
        <v>12.62</v>
      </c>
      <c r="J107" s="380">
        <v>12.31</v>
      </c>
      <c r="K107" s="380">
        <v>12.01</v>
      </c>
      <c r="L107" s="380">
        <v>11.77</v>
      </c>
      <c r="M107" s="380">
        <v>11.19</v>
      </c>
      <c r="N107" s="379">
        <v>11.19</v>
      </c>
      <c r="O107" s="378">
        <v>11.54</v>
      </c>
      <c r="P107" s="378">
        <v>11.34</v>
      </c>
      <c r="R107">
        <f t="shared" si="1"/>
        <v>1.0296671490593343</v>
      </c>
    </row>
    <row r="108" spans="1:18" x14ac:dyDescent="0.25">
      <c r="A108" t="s">
        <v>751</v>
      </c>
      <c r="B108">
        <v>14.87</v>
      </c>
      <c r="C108" s="605">
        <v>14.44</v>
      </c>
      <c r="D108">
        <v>14.12</v>
      </c>
      <c r="E108">
        <v>14.12</v>
      </c>
      <c r="F108">
        <v>13.93</v>
      </c>
      <c r="G108">
        <v>13.74</v>
      </c>
      <c r="H108" s="380">
        <v>13.4436</v>
      </c>
      <c r="I108" s="380">
        <v>13.18</v>
      </c>
      <c r="J108" s="380">
        <v>12.86</v>
      </c>
      <c r="K108" s="380">
        <v>12.55</v>
      </c>
      <c r="L108" s="380">
        <v>12.3</v>
      </c>
      <c r="M108" s="380">
        <v>11.7</v>
      </c>
      <c r="N108" s="379">
        <v>11.7</v>
      </c>
      <c r="O108" s="378">
        <v>12.06</v>
      </c>
      <c r="P108" s="378">
        <v>11.85</v>
      </c>
      <c r="R108">
        <f t="shared" si="1"/>
        <v>1.0297783933518005</v>
      </c>
    </row>
    <row r="109" spans="1:18" x14ac:dyDescent="0.25">
      <c r="A109" t="s">
        <v>752</v>
      </c>
      <c r="B109">
        <v>15.35</v>
      </c>
      <c r="C109" s="605">
        <v>14.9</v>
      </c>
      <c r="D109">
        <v>14.57</v>
      </c>
      <c r="E109">
        <v>14.57</v>
      </c>
      <c r="F109">
        <v>14.38</v>
      </c>
      <c r="G109">
        <v>14.19</v>
      </c>
      <c r="H109" s="380">
        <v>13.882199999999999</v>
      </c>
      <c r="I109" s="380">
        <v>13.61</v>
      </c>
      <c r="J109" s="380">
        <v>13.28</v>
      </c>
      <c r="K109" s="380">
        <v>12.96</v>
      </c>
      <c r="L109" s="380">
        <v>12.71</v>
      </c>
      <c r="M109" s="380">
        <v>12.09</v>
      </c>
      <c r="N109" s="379">
        <v>12.09</v>
      </c>
      <c r="O109" s="378">
        <v>12.46</v>
      </c>
      <c r="P109" s="378">
        <v>12.24</v>
      </c>
      <c r="R109">
        <f t="shared" si="1"/>
        <v>1.0302013422818792</v>
      </c>
    </row>
    <row r="110" spans="1:18" x14ac:dyDescent="0.25">
      <c r="A110" t="s">
        <v>753</v>
      </c>
      <c r="B110">
        <v>15.85</v>
      </c>
      <c r="C110" s="605">
        <v>15.39</v>
      </c>
      <c r="D110">
        <v>15.05</v>
      </c>
      <c r="E110">
        <v>15.05</v>
      </c>
      <c r="F110">
        <v>14.85</v>
      </c>
      <c r="G110">
        <v>14.65</v>
      </c>
      <c r="H110" s="380">
        <v>14.331000000000001</v>
      </c>
      <c r="I110" s="380">
        <v>14.05</v>
      </c>
      <c r="J110" s="380">
        <v>13.71</v>
      </c>
      <c r="K110" s="380">
        <v>13.38</v>
      </c>
      <c r="L110" s="380">
        <v>13.12</v>
      </c>
      <c r="M110" s="380">
        <v>12.47</v>
      </c>
      <c r="N110" s="379">
        <v>12.47</v>
      </c>
      <c r="O110" s="378">
        <v>12.86</v>
      </c>
      <c r="P110" s="378">
        <v>12.63</v>
      </c>
      <c r="R110">
        <f t="shared" si="1"/>
        <v>1.0298895386614684</v>
      </c>
    </row>
    <row r="111" spans="1:18" x14ac:dyDescent="0.25">
      <c r="A111" t="s">
        <v>754</v>
      </c>
      <c r="B111">
        <v>16.29</v>
      </c>
      <c r="C111" s="605">
        <v>15.82</v>
      </c>
      <c r="D111">
        <v>15.47</v>
      </c>
      <c r="E111">
        <v>15.47</v>
      </c>
      <c r="F111">
        <v>15.26</v>
      </c>
      <c r="G111">
        <v>15.06</v>
      </c>
      <c r="H111" s="380">
        <v>14.7288</v>
      </c>
      <c r="I111" s="380">
        <v>14.44</v>
      </c>
      <c r="J111" s="380">
        <v>14.09</v>
      </c>
      <c r="K111" s="380">
        <v>13.75</v>
      </c>
      <c r="L111" s="380">
        <v>13.48</v>
      </c>
      <c r="M111" s="380">
        <v>12.82</v>
      </c>
      <c r="N111" s="379">
        <v>12.82</v>
      </c>
      <c r="O111" s="378">
        <v>13.22</v>
      </c>
      <c r="P111" s="378">
        <v>12.99</v>
      </c>
      <c r="R111">
        <f t="shared" si="1"/>
        <v>1.0297092288242731</v>
      </c>
    </row>
    <row r="112" spans="1:18" x14ac:dyDescent="0.25">
      <c r="A112" t="s">
        <v>755</v>
      </c>
      <c r="B112">
        <v>16.850000000000001</v>
      </c>
      <c r="C112" s="605">
        <v>16.36</v>
      </c>
      <c r="D112">
        <v>16</v>
      </c>
      <c r="E112">
        <v>16</v>
      </c>
      <c r="F112">
        <v>15.79</v>
      </c>
      <c r="G112">
        <v>15.58</v>
      </c>
      <c r="H112" s="380">
        <v>15.238799999999999</v>
      </c>
      <c r="I112" s="380">
        <v>14.94</v>
      </c>
      <c r="J112" s="380">
        <v>14.58</v>
      </c>
      <c r="K112" s="380">
        <v>14.22</v>
      </c>
      <c r="L112" s="380">
        <v>13.94</v>
      </c>
      <c r="M112" s="380">
        <v>13.26</v>
      </c>
      <c r="N112" s="379">
        <v>13.26</v>
      </c>
      <c r="O112" s="378">
        <v>13.67</v>
      </c>
      <c r="P112" s="378">
        <v>13.43</v>
      </c>
      <c r="R112">
        <f t="shared" si="1"/>
        <v>1.029951100244499</v>
      </c>
    </row>
    <row r="113" spans="1:18" x14ac:dyDescent="0.25">
      <c r="A113" t="s">
        <v>756</v>
      </c>
      <c r="B113">
        <v>17.43</v>
      </c>
      <c r="C113" s="605">
        <v>16.920000000000002</v>
      </c>
      <c r="D113">
        <v>16.55</v>
      </c>
      <c r="E113">
        <v>16.55</v>
      </c>
      <c r="F113">
        <v>16.329999999999998</v>
      </c>
      <c r="G113">
        <v>16.11</v>
      </c>
      <c r="H113" s="380">
        <v>15.759</v>
      </c>
      <c r="I113" s="380">
        <v>15.45</v>
      </c>
      <c r="J113" s="380">
        <v>15.07</v>
      </c>
      <c r="K113" s="380">
        <v>14.7</v>
      </c>
      <c r="L113" s="380">
        <v>14.41</v>
      </c>
      <c r="M113" s="380">
        <v>13.71</v>
      </c>
      <c r="N113" s="379">
        <v>13.71</v>
      </c>
      <c r="O113" s="378">
        <v>14.13</v>
      </c>
      <c r="P113" s="378">
        <v>13.88</v>
      </c>
      <c r="R113">
        <f t="shared" si="1"/>
        <v>1.030141843971631</v>
      </c>
    </row>
    <row r="114" spans="1:18" x14ac:dyDescent="0.25">
      <c r="A114" t="s">
        <v>757</v>
      </c>
      <c r="B114">
        <v>17.95</v>
      </c>
      <c r="C114" s="605">
        <v>17.43</v>
      </c>
      <c r="D114">
        <v>17.05</v>
      </c>
      <c r="E114">
        <v>17.05</v>
      </c>
      <c r="F114">
        <v>16.82</v>
      </c>
      <c r="G114">
        <v>16.600000000000001</v>
      </c>
      <c r="H114" s="380">
        <v>16.228200000000001</v>
      </c>
      <c r="I114" s="380">
        <v>15.91</v>
      </c>
      <c r="J114" s="380">
        <v>15.52</v>
      </c>
      <c r="K114" s="380">
        <v>15.14</v>
      </c>
      <c r="L114" s="380">
        <v>14.84</v>
      </c>
      <c r="M114" s="380">
        <v>14.11</v>
      </c>
      <c r="N114" s="379">
        <v>14.11</v>
      </c>
      <c r="O114" s="378">
        <v>14.55</v>
      </c>
      <c r="P114" s="378">
        <v>14.29</v>
      </c>
      <c r="R114">
        <f t="shared" si="1"/>
        <v>1.029833620195066</v>
      </c>
    </row>
    <row r="115" spans="1:18" x14ac:dyDescent="0.25">
      <c r="A115" t="s">
        <v>758</v>
      </c>
      <c r="B115">
        <v>18.53</v>
      </c>
      <c r="C115" s="605">
        <v>17.989999999999998</v>
      </c>
      <c r="D115">
        <v>17.59</v>
      </c>
      <c r="E115">
        <v>17.59</v>
      </c>
      <c r="F115">
        <v>17.36</v>
      </c>
      <c r="G115">
        <v>17.13</v>
      </c>
      <c r="H115" s="380">
        <v>16.748400000000004</v>
      </c>
      <c r="I115" s="380">
        <v>16.420000000000002</v>
      </c>
      <c r="J115" s="380">
        <v>16.02</v>
      </c>
      <c r="K115" s="380">
        <v>15.63</v>
      </c>
      <c r="L115" s="380">
        <v>15.32</v>
      </c>
      <c r="M115" s="380">
        <v>14.57</v>
      </c>
      <c r="N115" s="379">
        <v>14.57</v>
      </c>
      <c r="O115" s="378">
        <v>15.02</v>
      </c>
      <c r="P115" s="378">
        <v>14.75</v>
      </c>
      <c r="R115">
        <f t="shared" si="1"/>
        <v>1.0300166759310729</v>
      </c>
    </row>
    <row r="116" spans="1:18" x14ac:dyDescent="0.25">
      <c r="A116" t="s">
        <v>759</v>
      </c>
      <c r="B116">
        <v>19.03</v>
      </c>
      <c r="C116" s="605">
        <v>18.48</v>
      </c>
      <c r="D116">
        <v>18.07</v>
      </c>
      <c r="E116">
        <v>18.07</v>
      </c>
      <c r="F116">
        <v>17.829999999999998</v>
      </c>
      <c r="G116">
        <v>17.59</v>
      </c>
      <c r="H116" s="380">
        <v>17.197199999999999</v>
      </c>
      <c r="I116" s="380">
        <v>16.86</v>
      </c>
      <c r="J116" s="380">
        <v>16.45</v>
      </c>
      <c r="K116" s="380">
        <v>16.05</v>
      </c>
      <c r="L116" s="380">
        <v>15.74</v>
      </c>
      <c r="M116" s="380">
        <v>14.97</v>
      </c>
      <c r="N116" s="379">
        <v>14.97</v>
      </c>
      <c r="O116" s="378">
        <v>15.43</v>
      </c>
      <c r="P116" s="378">
        <v>15.16</v>
      </c>
      <c r="R116">
        <f t="shared" si="1"/>
        <v>1.0297619047619049</v>
      </c>
    </row>
    <row r="117" spans="1:18" x14ac:dyDescent="0.25">
      <c r="A117" t="s">
        <v>760</v>
      </c>
      <c r="B117">
        <v>19.52</v>
      </c>
      <c r="C117" s="605">
        <v>18.95</v>
      </c>
      <c r="D117">
        <v>18.53</v>
      </c>
      <c r="E117">
        <v>18.53</v>
      </c>
      <c r="F117">
        <v>18.28</v>
      </c>
      <c r="G117">
        <v>18.04</v>
      </c>
      <c r="H117" s="380">
        <v>17.6358</v>
      </c>
      <c r="I117" s="380">
        <v>17.29</v>
      </c>
      <c r="J117" s="380">
        <v>16.87</v>
      </c>
      <c r="K117" s="380">
        <v>16.46</v>
      </c>
      <c r="L117" s="380">
        <v>16.14</v>
      </c>
      <c r="M117" s="380">
        <v>15.35</v>
      </c>
      <c r="N117" s="379">
        <v>15.35</v>
      </c>
      <c r="O117" s="378">
        <v>15.82</v>
      </c>
      <c r="P117" s="378">
        <v>15.54</v>
      </c>
      <c r="R117">
        <f t="shared" si="1"/>
        <v>1.0300791556728233</v>
      </c>
    </row>
    <row r="118" spans="1:18" x14ac:dyDescent="0.25">
      <c r="A118" t="s">
        <v>761</v>
      </c>
      <c r="B118">
        <v>20.07</v>
      </c>
      <c r="C118" s="605">
        <v>19.489999999999998</v>
      </c>
      <c r="D118">
        <v>19.059999999999999</v>
      </c>
      <c r="E118">
        <v>19.059999999999999</v>
      </c>
      <c r="F118">
        <v>18.809999999999999</v>
      </c>
      <c r="G118">
        <v>18.559999999999999</v>
      </c>
      <c r="H118" s="380">
        <v>18.145799999999998</v>
      </c>
      <c r="I118" s="380">
        <v>17.79</v>
      </c>
      <c r="J118" s="380">
        <v>17.36</v>
      </c>
      <c r="K118" s="380">
        <v>16.940000000000001</v>
      </c>
      <c r="L118" s="380">
        <v>16.61</v>
      </c>
      <c r="M118" s="380">
        <v>15.79</v>
      </c>
      <c r="N118" s="379">
        <v>15.79</v>
      </c>
      <c r="O118" s="378">
        <v>16.28</v>
      </c>
      <c r="P118" s="378">
        <v>15.99</v>
      </c>
      <c r="R118">
        <f t="shared" si="1"/>
        <v>1.0297588506926629</v>
      </c>
    </row>
    <row r="119" spans="1:18" x14ac:dyDescent="0.25">
      <c r="A119" t="s">
        <v>762</v>
      </c>
      <c r="B119">
        <v>20.57</v>
      </c>
      <c r="C119" s="605">
        <v>19.97</v>
      </c>
      <c r="D119">
        <v>19.53</v>
      </c>
      <c r="E119">
        <v>19.53</v>
      </c>
      <c r="F119">
        <v>19.27</v>
      </c>
      <c r="G119">
        <v>19.010000000000002</v>
      </c>
      <c r="H119" s="380">
        <v>18.5946</v>
      </c>
      <c r="I119" s="380">
        <v>18.23</v>
      </c>
      <c r="J119" s="380">
        <v>17.79</v>
      </c>
      <c r="K119" s="380">
        <v>17.36</v>
      </c>
      <c r="L119" s="380">
        <v>17.02</v>
      </c>
      <c r="M119" s="380">
        <v>16.190000000000001</v>
      </c>
      <c r="N119" s="379">
        <v>16.190000000000001</v>
      </c>
      <c r="O119" s="378">
        <v>16.690000000000001</v>
      </c>
      <c r="P119" s="378">
        <v>16.39</v>
      </c>
      <c r="R119">
        <f t="shared" si="1"/>
        <v>1.0300450676014021</v>
      </c>
    </row>
    <row r="120" spans="1:18" x14ac:dyDescent="0.25">
      <c r="A120" t="s">
        <v>763</v>
      </c>
      <c r="B120">
        <v>21.16</v>
      </c>
      <c r="C120" s="605">
        <v>20.54</v>
      </c>
      <c r="D120">
        <v>20.09</v>
      </c>
      <c r="E120">
        <v>20.09</v>
      </c>
      <c r="F120">
        <v>19.82</v>
      </c>
      <c r="G120">
        <v>19.559999999999999</v>
      </c>
      <c r="H120" s="380">
        <v>19.125</v>
      </c>
      <c r="I120" s="380">
        <v>18.75</v>
      </c>
      <c r="J120" s="380">
        <v>18.29</v>
      </c>
      <c r="K120" s="380">
        <v>17.84</v>
      </c>
      <c r="L120" s="380">
        <v>17.489999999999998</v>
      </c>
      <c r="M120" s="380">
        <v>16.64</v>
      </c>
      <c r="N120" s="379">
        <v>16.64</v>
      </c>
      <c r="O120" s="378">
        <v>17.149999999999999</v>
      </c>
      <c r="P120" s="378">
        <v>16.850000000000001</v>
      </c>
      <c r="R120">
        <f t="shared" si="1"/>
        <v>1.0301850048685492</v>
      </c>
    </row>
    <row r="121" spans="1:18" x14ac:dyDescent="0.25">
      <c r="A121" t="s">
        <v>764</v>
      </c>
      <c r="B121">
        <v>21.73</v>
      </c>
      <c r="C121" s="605">
        <v>21.1</v>
      </c>
      <c r="D121">
        <v>20.64</v>
      </c>
      <c r="E121">
        <v>20.64</v>
      </c>
      <c r="F121">
        <v>20.37</v>
      </c>
      <c r="G121">
        <v>20.100000000000001</v>
      </c>
      <c r="H121" s="380">
        <v>19.6554</v>
      </c>
      <c r="I121" s="380">
        <v>19.27</v>
      </c>
      <c r="J121" s="380">
        <v>18.8</v>
      </c>
      <c r="K121" s="380">
        <v>18.34</v>
      </c>
      <c r="L121" s="380">
        <v>17.98</v>
      </c>
      <c r="M121" s="380">
        <v>17.100000000000001</v>
      </c>
      <c r="N121" s="379">
        <v>17.100000000000001</v>
      </c>
      <c r="O121" s="378">
        <v>17.63</v>
      </c>
      <c r="P121" s="378">
        <v>17.32</v>
      </c>
      <c r="R121">
        <f t="shared" si="1"/>
        <v>1.0298578199052133</v>
      </c>
    </row>
    <row r="122" spans="1:18" x14ac:dyDescent="0.25">
      <c r="A122" t="s">
        <v>765</v>
      </c>
      <c r="B122">
        <v>14.88</v>
      </c>
      <c r="C122" s="605">
        <v>14.45</v>
      </c>
      <c r="D122">
        <v>14.13</v>
      </c>
      <c r="E122">
        <v>14.13</v>
      </c>
      <c r="F122">
        <v>13.94</v>
      </c>
      <c r="G122">
        <v>13.75</v>
      </c>
      <c r="H122" s="380">
        <v>13.453799999999999</v>
      </c>
      <c r="I122" s="380">
        <v>13.19</v>
      </c>
      <c r="J122" s="380">
        <v>12.87</v>
      </c>
      <c r="K122" s="380">
        <v>12.56</v>
      </c>
      <c r="L122" s="380">
        <v>12.31</v>
      </c>
      <c r="M122" s="380">
        <v>11.71</v>
      </c>
      <c r="N122" s="379">
        <v>11.71</v>
      </c>
      <c r="O122" s="378">
        <v>12.07</v>
      </c>
      <c r="P122" s="378">
        <v>11.86</v>
      </c>
      <c r="R122">
        <f t="shared" si="1"/>
        <v>1.029757785467128</v>
      </c>
    </row>
    <row r="123" spans="1:18" x14ac:dyDescent="0.25">
      <c r="A123" t="s">
        <v>766</v>
      </c>
      <c r="B123">
        <v>15.54</v>
      </c>
      <c r="C123" s="605">
        <v>15.09</v>
      </c>
      <c r="D123">
        <v>14.76</v>
      </c>
      <c r="E123">
        <v>14.76</v>
      </c>
      <c r="F123">
        <v>14.56</v>
      </c>
      <c r="G123">
        <v>14.37</v>
      </c>
      <c r="H123" s="380">
        <v>14.045399999999999</v>
      </c>
      <c r="I123" s="380">
        <v>13.77</v>
      </c>
      <c r="J123" s="380">
        <v>13.43</v>
      </c>
      <c r="K123" s="380">
        <v>13.1</v>
      </c>
      <c r="L123" s="380">
        <v>12.84</v>
      </c>
      <c r="M123" s="380">
        <v>12.21</v>
      </c>
      <c r="N123" s="379">
        <v>12.21</v>
      </c>
      <c r="O123" s="378">
        <v>12.59</v>
      </c>
      <c r="P123" s="378">
        <v>12.37</v>
      </c>
      <c r="R123">
        <f t="shared" si="1"/>
        <v>1.0298210735586482</v>
      </c>
    </row>
    <row r="124" spans="1:18" x14ac:dyDescent="0.25">
      <c r="A124" t="s">
        <v>767</v>
      </c>
      <c r="B124">
        <v>16.100000000000001</v>
      </c>
      <c r="C124" s="605">
        <v>15.63</v>
      </c>
      <c r="D124">
        <v>15.29</v>
      </c>
      <c r="E124">
        <v>15.29</v>
      </c>
      <c r="F124">
        <v>15.09</v>
      </c>
      <c r="G124">
        <v>14.89</v>
      </c>
      <c r="H124" s="380">
        <v>14.555400000000001</v>
      </c>
      <c r="I124" s="380">
        <v>14.27</v>
      </c>
      <c r="J124" s="380">
        <v>13.92</v>
      </c>
      <c r="K124" s="380">
        <v>13.58</v>
      </c>
      <c r="L124" s="380">
        <v>13.31</v>
      </c>
      <c r="M124" s="380">
        <v>12.66</v>
      </c>
      <c r="N124" s="379">
        <v>12.66</v>
      </c>
      <c r="O124" s="378">
        <v>13.05</v>
      </c>
      <c r="P124" s="378">
        <v>12.82</v>
      </c>
      <c r="R124">
        <f t="shared" si="1"/>
        <v>1.0300703774792066</v>
      </c>
    </row>
    <row r="125" spans="1:18" x14ac:dyDescent="0.25">
      <c r="A125" t="s">
        <v>768</v>
      </c>
      <c r="B125">
        <v>16.600000000000001</v>
      </c>
      <c r="C125" s="605">
        <v>16.12</v>
      </c>
      <c r="D125">
        <v>15.77</v>
      </c>
      <c r="E125">
        <v>15.77</v>
      </c>
      <c r="F125">
        <v>15.56</v>
      </c>
      <c r="G125">
        <v>15.35</v>
      </c>
      <c r="H125" s="380">
        <v>15.0144</v>
      </c>
      <c r="I125" s="380">
        <v>14.72</v>
      </c>
      <c r="J125" s="380">
        <v>14.36</v>
      </c>
      <c r="K125" s="380">
        <v>14.01</v>
      </c>
      <c r="L125" s="380">
        <v>13.74</v>
      </c>
      <c r="M125" s="380">
        <v>13.07</v>
      </c>
      <c r="N125" s="379">
        <v>13.07</v>
      </c>
      <c r="O125" s="378">
        <v>13.47</v>
      </c>
      <c r="P125" s="378">
        <v>13.23</v>
      </c>
      <c r="R125">
        <f t="shared" si="1"/>
        <v>1.0297766749379653</v>
      </c>
    </row>
    <row r="126" spans="1:18" x14ac:dyDescent="0.25">
      <c r="A126" t="s">
        <v>769</v>
      </c>
      <c r="B126">
        <v>17.11</v>
      </c>
      <c r="C126" s="605">
        <v>16.61</v>
      </c>
      <c r="D126">
        <v>16.239999999999998</v>
      </c>
      <c r="E126">
        <v>16.239999999999998</v>
      </c>
      <c r="F126">
        <v>16.02</v>
      </c>
      <c r="G126">
        <v>15.81</v>
      </c>
      <c r="H126" s="380">
        <v>15.463200000000001</v>
      </c>
      <c r="I126" s="380">
        <v>15.16</v>
      </c>
      <c r="J126" s="380">
        <v>14.79</v>
      </c>
      <c r="K126" s="380">
        <v>14.43</v>
      </c>
      <c r="L126" s="380">
        <v>14.15</v>
      </c>
      <c r="M126" s="380">
        <v>13.45</v>
      </c>
      <c r="N126" s="379">
        <v>13.45</v>
      </c>
      <c r="O126" s="378">
        <v>13.87</v>
      </c>
      <c r="P126" s="378">
        <v>13.62</v>
      </c>
      <c r="R126">
        <f t="shared" si="1"/>
        <v>1.0301023479831426</v>
      </c>
    </row>
    <row r="127" spans="1:18" x14ac:dyDescent="0.25">
      <c r="A127" t="s">
        <v>770</v>
      </c>
      <c r="B127">
        <v>17.63</v>
      </c>
      <c r="C127" s="605">
        <v>17.12</v>
      </c>
      <c r="D127">
        <v>16.739999999999998</v>
      </c>
      <c r="E127">
        <v>16.739999999999998</v>
      </c>
      <c r="F127">
        <v>16.52</v>
      </c>
      <c r="G127">
        <v>16.3</v>
      </c>
      <c r="H127" s="380">
        <v>15.942600000000001</v>
      </c>
      <c r="I127" s="380">
        <v>15.63</v>
      </c>
      <c r="J127" s="380">
        <v>15.25</v>
      </c>
      <c r="K127" s="380">
        <v>14.88</v>
      </c>
      <c r="L127" s="380">
        <v>14.59</v>
      </c>
      <c r="M127" s="380">
        <v>13.87</v>
      </c>
      <c r="N127" s="379">
        <v>13.87</v>
      </c>
      <c r="O127" s="378">
        <v>14.3</v>
      </c>
      <c r="P127" s="378">
        <v>14.05</v>
      </c>
      <c r="R127">
        <f t="shared" si="1"/>
        <v>1.0297897196261681</v>
      </c>
    </row>
    <row r="128" spans="1:18" x14ac:dyDescent="0.25">
      <c r="A128" t="s">
        <v>771</v>
      </c>
      <c r="B128">
        <v>18.21</v>
      </c>
      <c r="C128" s="605">
        <v>17.68</v>
      </c>
      <c r="D128">
        <v>17.29</v>
      </c>
      <c r="E128">
        <v>17.29</v>
      </c>
      <c r="F128">
        <v>17.059999999999999</v>
      </c>
      <c r="G128">
        <v>16.829999999999998</v>
      </c>
      <c r="H128" s="380">
        <v>16.462800000000001</v>
      </c>
      <c r="I128" s="380">
        <v>16.14</v>
      </c>
      <c r="J128" s="380">
        <v>15.75</v>
      </c>
      <c r="K128" s="380">
        <v>15.37</v>
      </c>
      <c r="L128" s="380">
        <v>15.07</v>
      </c>
      <c r="M128" s="380">
        <v>14.33</v>
      </c>
      <c r="N128" s="379">
        <v>14.33</v>
      </c>
      <c r="O128" s="378">
        <v>14.77</v>
      </c>
      <c r="P128" s="378">
        <v>14.51</v>
      </c>
      <c r="R128">
        <f t="shared" si="1"/>
        <v>1.029977375565611</v>
      </c>
    </row>
    <row r="129" spans="1:18" x14ac:dyDescent="0.25">
      <c r="A129" t="s">
        <v>772</v>
      </c>
      <c r="B129">
        <v>18.760000000000002</v>
      </c>
      <c r="C129" s="605">
        <v>18.21</v>
      </c>
      <c r="D129">
        <v>17.809999999999999</v>
      </c>
      <c r="E129">
        <v>17.809999999999999</v>
      </c>
      <c r="F129">
        <v>17.57</v>
      </c>
      <c r="G129">
        <v>17.34</v>
      </c>
      <c r="H129" s="380">
        <v>16.962599999999998</v>
      </c>
      <c r="I129" s="380">
        <v>16.63</v>
      </c>
      <c r="J129" s="380">
        <v>16.22</v>
      </c>
      <c r="K129" s="380">
        <v>15.82</v>
      </c>
      <c r="L129" s="380">
        <v>15.51</v>
      </c>
      <c r="M129" s="380">
        <v>14.75</v>
      </c>
      <c r="N129" s="379">
        <v>14.75</v>
      </c>
      <c r="O129" s="378">
        <v>15.21</v>
      </c>
      <c r="P129" s="378">
        <v>14.94</v>
      </c>
      <c r="R129">
        <f t="shared" si="1"/>
        <v>1.0302031850631521</v>
      </c>
    </row>
    <row r="130" spans="1:18" x14ac:dyDescent="0.25">
      <c r="A130" t="s">
        <v>773</v>
      </c>
      <c r="B130">
        <v>19.37</v>
      </c>
      <c r="C130" s="605">
        <v>18.809999999999999</v>
      </c>
      <c r="D130">
        <v>18.399999999999999</v>
      </c>
      <c r="E130">
        <v>18.399999999999999</v>
      </c>
      <c r="F130">
        <v>18.149999999999999</v>
      </c>
      <c r="G130">
        <v>17.91</v>
      </c>
      <c r="H130" s="380">
        <v>17.523599999999998</v>
      </c>
      <c r="I130" s="380">
        <v>17.18</v>
      </c>
      <c r="J130" s="380">
        <v>16.760000000000002</v>
      </c>
      <c r="K130" s="380">
        <v>16.350000000000001</v>
      </c>
      <c r="L130" s="380">
        <v>16.03</v>
      </c>
      <c r="M130" s="380">
        <v>15.25</v>
      </c>
      <c r="N130" s="379">
        <v>15.25</v>
      </c>
      <c r="O130" s="378">
        <v>15.72</v>
      </c>
      <c r="P130" s="378">
        <v>15.44</v>
      </c>
      <c r="R130">
        <f t="shared" si="1"/>
        <v>1.029771398192451</v>
      </c>
    </row>
    <row r="131" spans="1:18" x14ac:dyDescent="0.25">
      <c r="A131" t="s">
        <v>774</v>
      </c>
      <c r="B131">
        <v>19.95</v>
      </c>
      <c r="C131" s="605">
        <v>19.37</v>
      </c>
      <c r="D131">
        <v>18.940000000000001</v>
      </c>
      <c r="E131">
        <v>18.940000000000001</v>
      </c>
      <c r="F131">
        <v>18.690000000000001</v>
      </c>
      <c r="G131">
        <v>18.440000000000001</v>
      </c>
      <c r="H131" s="380">
        <v>18.0336</v>
      </c>
      <c r="I131" s="380">
        <v>17.68</v>
      </c>
      <c r="J131" s="380">
        <v>17.25</v>
      </c>
      <c r="K131" s="380">
        <v>16.829999999999998</v>
      </c>
      <c r="L131" s="380">
        <v>16.5</v>
      </c>
      <c r="M131" s="380">
        <v>15.69</v>
      </c>
      <c r="N131" s="379">
        <v>15.69</v>
      </c>
      <c r="O131" s="378">
        <v>16.18</v>
      </c>
      <c r="P131" s="378">
        <v>15.89</v>
      </c>
      <c r="R131">
        <f t="shared" ref="R131:R194" si="2">B131/C131</f>
        <v>1.0299432111512647</v>
      </c>
    </row>
    <row r="132" spans="1:18" x14ac:dyDescent="0.25">
      <c r="A132" t="s">
        <v>775</v>
      </c>
      <c r="B132">
        <v>20.49</v>
      </c>
      <c r="C132" s="605">
        <v>19.89</v>
      </c>
      <c r="D132">
        <v>19.45</v>
      </c>
      <c r="E132">
        <v>19.45</v>
      </c>
      <c r="F132">
        <v>19.190000000000001</v>
      </c>
      <c r="G132">
        <v>18.93</v>
      </c>
      <c r="H132" s="380">
        <v>18.512999999999998</v>
      </c>
      <c r="I132" s="380">
        <v>18.149999999999999</v>
      </c>
      <c r="J132" s="380">
        <v>17.71</v>
      </c>
      <c r="K132" s="380">
        <v>17.28</v>
      </c>
      <c r="L132" s="380">
        <v>16.940000000000001</v>
      </c>
      <c r="M132" s="380">
        <v>16.11</v>
      </c>
      <c r="N132" s="379">
        <v>16.11</v>
      </c>
      <c r="O132" s="378">
        <v>16.61</v>
      </c>
      <c r="P132" s="378">
        <v>16.32</v>
      </c>
      <c r="R132">
        <f t="shared" si="2"/>
        <v>1.0301659125188536</v>
      </c>
    </row>
    <row r="133" spans="1:18" x14ac:dyDescent="0.25">
      <c r="A133" t="s">
        <v>776</v>
      </c>
      <c r="B133">
        <v>21.03</v>
      </c>
      <c r="C133" s="605">
        <v>20.452000000000002</v>
      </c>
      <c r="D133">
        <v>19.97</v>
      </c>
      <c r="E133">
        <v>19.97</v>
      </c>
      <c r="F133">
        <v>19.7</v>
      </c>
      <c r="G133">
        <v>19.440000000000001</v>
      </c>
      <c r="H133" s="380">
        <v>19.012800000000002</v>
      </c>
      <c r="I133" s="380">
        <v>18.64</v>
      </c>
      <c r="J133" s="380">
        <v>18.190000000000001</v>
      </c>
      <c r="K133" s="380">
        <v>17.75</v>
      </c>
      <c r="L133" s="380">
        <v>17.399999999999999</v>
      </c>
      <c r="M133" s="380">
        <v>16.55</v>
      </c>
      <c r="N133" s="379">
        <v>16.55</v>
      </c>
      <c r="O133" s="378">
        <v>17.059999999999999</v>
      </c>
      <c r="P133" s="378">
        <v>16.760000000000002</v>
      </c>
      <c r="R133">
        <f t="shared" si="2"/>
        <v>1.0282612947389007</v>
      </c>
    </row>
    <row r="134" spans="1:18" x14ac:dyDescent="0.25">
      <c r="A134" t="s">
        <v>777</v>
      </c>
      <c r="B134">
        <v>21.6</v>
      </c>
      <c r="C134" s="605">
        <v>20.97</v>
      </c>
      <c r="D134">
        <v>20.51</v>
      </c>
      <c r="E134">
        <v>20.51</v>
      </c>
      <c r="F134">
        <v>20.239999999999998</v>
      </c>
      <c r="G134">
        <v>19.97</v>
      </c>
      <c r="H134" s="380">
        <v>19.532999999999998</v>
      </c>
      <c r="I134" s="380">
        <v>19.149999999999999</v>
      </c>
      <c r="J134" s="380">
        <v>18.68</v>
      </c>
      <c r="K134" s="380">
        <v>18.22</v>
      </c>
      <c r="L134" s="380">
        <v>17.86</v>
      </c>
      <c r="M134" s="380">
        <v>16.98</v>
      </c>
      <c r="N134" s="379">
        <v>16.98</v>
      </c>
      <c r="O134" s="378">
        <v>17.510000000000002</v>
      </c>
      <c r="P134" s="378">
        <v>17.2</v>
      </c>
      <c r="R134">
        <f t="shared" si="2"/>
        <v>1.0300429184549358</v>
      </c>
    </row>
    <row r="135" spans="1:18" x14ac:dyDescent="0.25">
      <c r="A135" t="s">
        <v>778</v>
      </c>
      <c r="B135">
        <v>22.19</v>
      </c>
      <c r="C135" s="605">
        <v>21.54</v>
      </c>
      <c r="D135">
        <v>21.07</v>
      </c>
      <c r="E135">
        <v>21.07</v>
      </c>
      <c r="F135">
        <v>20.79</v>
      </c>
      <c r="G135">
        <v>20.51</v>
      </c>
      <c r="H135" s="380">
        <v>20.063400000000001</v>
      </c>
      <c r="I135" s="380">
        <v>19.670000000000002</v>
      </c>
      <c r="J135" s="380">
        <v>19.190000000000001</v>
      </c>
      <c r="K135" s="380">
        <v>18.72</v>
      </c>
      <c r="L135" s="380">
        <v>18.350000000000001</v>
      </c>
      <c r="M135" s="380">
        <v>17.45</v>
      </c>
      <c r="N135" s="379">
        <v>17.45</v>
      </c>
      <c r="O135" s="378">
        <v>17.989999999999998</v>
      </c>
      <c r="P135" s="378">
        <v>17.670000000000002</v>
      </c>
      <c r="R135">
        <f t="shared" si="2"/>
        <v>1.030176415970288</v>
      </c>
    </row>
    <row r="136" spans="1:18" x14ac:dyDescent="0.25">
      <c r="A136" t="s">
        <v>779</v>
      </c>
      <c r="B136">
        <v>22.79</v>
      </c>
      <c r="C136" s="605">
        <v>22.13</v>
      </c>
      <c r="D136">
        <v>21.64</v>
      </c>
      <c r="E136">
        <v>21.64</v>
      </c>
      <c r="F136">
        <v>21.35</v>
      </c>
      <c r="G136">
        <v>21.07</v>
      </c>
      <c r="H136" s="380">
        <v>20.6142</v>
      </c>
      <c r="I136" s="380">
        <v>20.21</v>
      </c>
      <c r="J136" s="380">
        <v>19.72</v>
      </c>
      <c r="K136" s="380">
        <v>19.239999999999998</v>
      </c>
      <c r="L136" s="380">
        <v>18.86</v>
      </c>
      <c r="M136" s="380">
        <v>17.940000000000001</v>
      </c>
      <c r="N136" s="379">
        <v>17.940000000000001</v>
      </c>
      <c r="O136" s="378">
        <v>18.489999999999998</v>
      </c>
      <c r="P136" s="378">
        <v>18.16</v>
      </c>
      <c r="R136">
        <f t="shared" si="2"/>
        <v>1.0298237686398555</v>
      </c>
    </row>
    <row r="137" spans="1:18" x14ac:dyDescent="0.25">
      <c r="A137" t="s">
        <v>780</v>
      </c>
      <c r="B137">
        <v>15.58</v>
      </c>
      <c r="C137" s="605">
        <v>15.13</v>
      </c>
      <c r="D137">
        <v>14.8</v>
      </c>
      <c r="E137">
        <v>14.8</v>
      </c>
      <c r="F137">
        <v>14.6</v>
      </c>
      <c r="G137">
        <v>14.41</v>
      </c>
      <c r="H137" s="380">
        <v>14.086200000000002</v>
      </c>
      <c r="I137" s="380">
        <v>13.81</v>
      </c>
      <c r="J137" s="380">
        <v>13.47</v>
      </c>
      <c r="K137" s="380">
        <v>13.14</v>
      </c>
      <c r="L137" s="380">
        <v>12.88</v>
      </c>
      <c r="M137" s="380">
        <v>12.25</v>
      </c>
      <c r="N137" s="379">
        <v>12.25</v>
      </c>
      <c r="O137" s="378">
        <v>12.63</v>
      </c>
      <c r="P137" s="378">
        <v>12.41</v>
      </c>
      <c r="R137">
        <f t="shared" si="2"/>
        <v>1.0297422339722406</v>
      </c>
    </row>
    <row r="138" spans="1:18" x14ac:dyDescent="0.25">
      <c r="A138" t="s">
        <v>781</v>
      </c>
      <c r="B138">
        <v>16.260000000000002</v>
      </c>
      <c r="C138" s="605">
        <v>15.79</v>
      </c>
      <c r="D138">
        <v>15.44</v>
      </c>
      <c r="E138">
        <v>15.44</v>
      </c>
      <c r="F138">
        <v>15.23</v>
      </c>
      <c r="G138">
        <v>15.03</v>
      </c>
      <c r="H138" s="380">
        <v>14.6982</v>
      </c>
      <c r="I138" s="380">
        <v>14.41</v>
      </c>
      <c r="J138" s="380">
        <v>14.06</v>
      </c>
      <c r="K138" s="380">
        <v>13.72</v>
      </c>
      <c r="L138" s="380">
        <v>13.45</v>
      </c>
      <c r="M138" s="380">
        <v>12.79</v>
      </c>
      <c r="N138" s="379">
        <v>12.79</v>
      </c>
      <c r="O138" s="378">
        <v>13.19</v>
      </c>
      <c r="P138" s="378">
        <v>12.96</v>
      </c>
      <c r="R138">
        <f t="shared" si="2"/>
        <v>1.0297656744775177</v>
      </c>
    </row>
    <row r="139" spans="1:18" x14ac:dyDescent="0.25">
      <c r="A139" t="s">
        <v>782</v>
      </c>
      <c r="B139">
        <v>16.86</v>
      </c>
      <c r="C139" s="605">
        <v>16.37</v>
      </c>
      <c r="D139">
        <v>16.010000000000002</v>
      </c>
      <c r="E139">
        <v>16.010000000000002</v>
      </c>
      <c r="F139">
        <v>15.8</v>
      </c>
      <c r="G139">
        <v>15.59</v>
      </c>
      <c r="H139" s="380">
        <v>15.248999999999999</v>
      </c>
      <c r="I139" s="380">
        <v>14.95</v>
      </c>
      <c r="J139" s="380">
        <v>14.59</v>
      </c>
      <c r="K139" s="380">
        <v>14.23</v>
      </c>
      <c r="L139" s="380">
        <v>13.95</v>
      </c>
      <c r="M139" s="380">
        <v>13.27</v>
      </c>
      <c r="N139" s="379">
        <v>13.27</v>
      </c>
      <c r="O139" s="378">
        <v>13.68</v>
      </c>
      <c r="P139" s="378">
        <v>13.44</v>
      </c>
      <c r="R139">
        <f t="shared" si="2"/>
        <v>1.0299328039095905</v>
      </c>
    </row>
    <row r="140" spans="1:18" x14ac:dyDescent="0.25">
      <c r="A140" t="s">
        <v>783</v>
      </c>
      <c r="B140">
        <v>17.440000000000001</v>
      </c>
      <c r="C140" s="605">
        <v>16.93</v>
      </c>
      <c r="D140">
        <v>16.559999999999999</v>
      </c>
      <c r="E140">
        <v>16.559999999999999</v>
      </c>
      <c r="F140">
        <v>16.34</v>
      </c>
      <c r="G140">
        <v>16.12</v>
      </c>
      <c r="H140" s="380">
        <v>15.769200000000001</v>
      </c>
      <c r="I140" s="380">
        <v>15.46</v>
      </c>
      <c r="J140" s="380">
        <v>15.08</v>
      </c>
      <c r="K140" s="380">
        <v>14.71</v>
      </c>
      <c r="L140" s="380">
        <v>14.42</v>
      </c>
      <c r="M140" s="380">
        <v>13.72</v>
      </c>
      <c r="N140" s="379">
        <v>13.72</v>
      </c>
      <c r="O140" s="378">
        <v>14.14</v>
      </c>
      <c r="P140" s="378">
        <v>13.89</v>
      </c>
      <c r="R140">
        <f t="shared" si="2"/>
        <v>1.0301240401653871</v>
      </c>
    </row>
    <row r="141" spans="1:18" x14ac:dyDescent="0.25">
      <c r="A141" t="s">
        <v>784</v>
      </c>
      <c r="B141">
        <v>17.96</v>
      </c>
      <c r="C141" s="605">
        <v>17.440000000000001</v>
      </c>
      <c r="D141">
        <v>17.059999999999999</v>
      </c>
      <c r="E141">
        <v>17.059999999999999</v>
      </c>
      <c r="F141">
        <v>16.829999999999998</v>
      </c>
      <c r="G141">
        <v>16.61</v>
      </c>
      <c r="H141" s="380">
        <v>16.238399999999999</v>
      </c>
      <c r="I141" s="380">
        <v>15.92</v>
      </c>
      <c r="J141" s="380">
        <v>15.53</v>
      </c>
      <c r="K141" s="380">
        <v>15.15</v>
      </c>
      <c r="L141" s="380">
        <v>14.85</v>
      </c>
      <c r="M141" s="380">
        <v>14.12</v>
      </c>
      <c r="N141" s="379">
        <v>14.12</v>
      </c>
      <c r="O141" s="378">
        <v>14.56</v>
      </c>
      <c r="P141" s="378">
        <v>14.3</v>
      </c>
      <c r="R141">
        <f t="shared" si="2"/>
        <v>1.0298165137614679</v>
      </c>
    </row>
    <row r="142" spans="1:18" x14ac:dyDescent="0.25">
      <c r="A142" t="s">
        <v>785</v>
      </c>
      <c r="B142">
        <v>18.55</v>
      </c>
      <c r="C142" s="605">
        <v>18.010000000000002</v>
      </c>
      <c r="D142">
        <v>17.61</v>
      </c>
      <c r="E142">
        <v>17.61</v>
      </c>
      <c r="F142">
        <v>17.38</v>
      </c>
      <c r="G142">
        <v>17.149999999999999</v>
      </c>
      <c r="H142" s="380">
        <v>16.768800000000002</v>
      </c>
      <c r="I142" s="380">
        <v>16.440000000000001</v>
      </c>
      <c r="J142" s="380">
        <v>16.04</v>
      </c>
      <c r="K142" s="380">
        <v>15.65</v>
      </c>
      <c r="L142" s="380">
        <v>15.34</v>
      </c>
      <c r="M142" s="380">
        <v>14.59</v>
      </c>
      <c r="N142" s="379">
        <v>14.59</v>
      </c>
      <c r="O142" s="378">
        <v>15.04</v>
      </c>
      <c r="P142" s="378">
        <v>14.77</v>
      </c>
      <c r="R142">
        <f t="shared" si="2"/>
        <v>1.0299833425874514</v>
      </c>
    </row>
    <row r="143" spans="1:18" x14ac:dyDescent="0.25">
      <c r="A143" t="s">
        <v>786</v>
      </c>
      <c r="B143">
        <v>19.11</v>
      </c>
      <c r="C143" s="605">
        <v>18.55</v>
      </c>
      <c r="D143">
        <v>18.14</v>
      </c>
      <c r="E143">
        <v>18.14</v>
      </c>
      <c r="F143">
        <v>17.899999999999999</v>
      </c>
      <c r="G143">
        <v>17.66</v>
      </c>
      <c r="H143" s="380">
        <v>17.268599999999999</v>
      </c>
      <c r="I143" s="380">
        <v>16.93</v>
      </c>
      <c r="J143" s="380">
        <v>16.52</v>
      </c>
      <c r="K143" s="380">
        <v>16.12</v>
      </c>
      <c r="L143" s="380">
        <v>15.8</v>
      </c>
      <c r="M143" s="380">
        <v>15.03</v>
      </c>
      <c r="N143" s="379">
        <v>15.03</v>
      </c>
      <c r="O143" s="378">
        <v>15.49</v>
      </c>
      <c r="P143" s="378">
        <v>15.22</v>
      </c>
      <c r="R143">
        <f t="shared" si="2"/>
        <v>1.030188679245283</v>
      </c>
    </row>
    <row r="144" spans="1:18" x14ac:dyDescent="0.25">
      <c r="A144" t="s">
        <v>787</v>
      </c>
      <c r="B144">
        <v>19.72</v>
      </c>
      <c r="C144" s="605">
        <v>19.149999999999999</v>
      </c>
      <c r="D144">
        <v>18.73</v>
      </c>
      <c r="E144">
        <v>18.73</v>
      </c>
      <c r="F144">
        <v>18.48</v>
      </c>
      <c r="G144">
        <v>18.23</v>
      </c>
      <c r="H144" s="380">
        <v>17.829599999999999</v>
      </c>
      <c r="I144" s="380">
        <v>17.48</v>
      </c>
      <c r="J144" s="380">
        <v>17.05</v>
      </c>
      <c r="K144" s="380">
        <v>16.63</v>
      </c>
      <c r="L144" s="380">
        <v>16.3</v>
      </c>
      <c r="M144" s="380">
        <v>15.5</v>
      </c>
      <c r="N144" s="379">
        <v>15.5</v>
      </c>
      <c r="O144" s="378">
        <v>15.98</v>
      </c>
      <c r="P144" s="378">
        <v>15.7</v>
      </c>
      <c r="R144">
        <f t="shared" si="2"/>
        <v>1.0297650130548304</v>
      </c>
    </row>
    <row r="145" spans="1:18" x14ac:dyDescent="0.25">
      <c r="A145" t="s">
        <v>788</v>
      </c>
      <c r="B145">
        <v>20.329999999999998</v>
      </c>
      <c r="C145" s="605">
        <v>19.739999999999998</v>
      </c>
      <c r="D145">
        <v>19.309999999999999</v>
      </c>
      <c r="E145">
        <v>19.309999999999999</v>
      </c>
      <c r="F145">
        <v>19.05</v>
      </c>
      <c r="G145">
        <v>18.8</v>
      </c>
      <c r="H145" s="380">
        <v>18.390600000000003</v>
      </c>
      <c r="I145" s="380">
        <v>18.03</v>
      </c>
      <c r="J145" s="380">
        <v>17.59</v>
      </c>
      <c r="K145" s="380">
        <v>17.16</v>
      </c>
      <c r="L145" s="380">
        <v>16.82</v>
      </c>
      <c r="M145" s="380">
        <v>16</v>
      </c>
      <c r="N145" s="379">
        <v>16</v>
      </c>
      <c r="O145" s="378">
        <v>16.489999999999998</v>
      </c>
      <c r="P145" s="378">
        <v>16.2</v>
      </c>
      <c r="R145">
        <f t="shared" si="2"/>
        <v>1.029888551165147</v>
      </c>
    </row>
    <row r="146" spans="1:18" x14ac:dyDescent="0.25">
      <c r="A146" t="s">
        <v>789</v>
      </c>
      <c r="B146">
        <v>20.91</v>
      </c>
      <c r="C146" s="605">
        <v>20.3</v>
      </c>
      <c r="D146">
        <v>19.850000000000001</v>
      </c>
      <c r="E146">
        <v>19.850000000000001</v>
      </c>
      <c r="F146">
        <v>19.59</v>
      </c>
      <c r="G146">
        <v>19.329999999999998</v>
      </c>
      <c r="H146" s="380">
        <v>18.900600000000001</v>
      </c>
      <c r="I146" s="380">
        <v>18.53</v>
      </c>
      <c r="J146" s="380">
        <v>18.079999999999998</v>
      </c>
      <c r="K146" s="380">
        <v>17.64</v>
      </c>
      <c r="L146" s="380">
        <v>17.29</v>
      </c>
      <c r="M146" s="380">
        <v>16.440000000000001</v>
      </c>
      <c r="N146" s="379">
        <v>16.440000000000001</v>
      </c>
      <c r="O146" s="378">
        <v>16.95</v>
      </c>
      <c r="P146" s="378">
        <v>16.649999999999999</v>
      </c>
      <c r="R146">
        <f t="shared" si="2"/>
        <v>1.0300492610837437</v>
      </c>
    </row>
    <row r="147" spans="1:18" x14ac:dyDescent="0.25">
      <c r="A147" t="s">
        <v>790</v>
      </c>
      <c r="B147">
        <v>21.49</v>
      </c>
      <c r="C147" s="605">
        <v>20.86</v>
      </c>
      <c r="D147">
        <v>20.399999999999999</v>
      </c>
      <c r="E147">
        <v>20.399999999999999</v>
      </c>
      <c r="F147">
        <v>20.13</v>
      </c>
      <c r="G147">
        <v>19.86</v>
      </c>
      <c r="H147" s="380">
        <v>19.4208</v>
      </c>
      <c r="I147" s="380">
        <v>19.04</v>
      </c>
      <c r="J147" s="380">
        <v>18.579999999999998</v>
      </c>
      <c r="K147" s="380">
        <v>18.13</v>
      </c>
      <c r="L147" s="380">
        <v>17.77</v>
      </c>
      <c r="M147" s="380">
        <v>16.899999999999999</v>
      </c>
      <c r="N147" s="379">
        <v>16.899999999999999</v>
      </c>
      <c r="O147" s="378">
        <v>17.420000000000002</v>
      </c>
      <c r="P147" s="378">
        <v>17.11</v>
      </c>
      <c r="R147">
        <f t="shared" si="2"/>
        <v>1.0302013422818792</v>
      </c>
    </row>
    <row r="148" spans="1:18" x14ac:dyDescent="0.25">
      <c r="A148" t="s">
        <v>791</v>
      </c>
      <c r="B148">
        <v>22.03</v>
      </c>
      <c r="C148" s="605">
        <v>21.39</v>
      </c>
      <c r="D148">
        <v>20.92</v>
      </c>
      <c r="E148">
        <v>20.92</v>
      </c>
      <c r="F148">
        <v>20.64</v>
      </c>
      <c r="G148">
        <v>20.37</v>
      </c>
      <c r="H148" s="380">
        <v>19.9206</v>
      </c>
      <c r="I148" s="380">
        <v>19.53</v>
      </c>
      <c r="J148" s="380">
        <v>19.05</v>
      </c>
      <c r="K148" s="380">
        <v>18.59</v>
      </c>
      <c r="L148" s="380">
        <v>18.23</v>
      </c>
      <c r="M148" s="380">
        <v>17.329999999999998</v>
      </c>
      <c r="N148" s="379">
        <v>17.329999999999998</v>
      </c>
      <c r="O148" s="378">
        <v>17.87</v>
      </c>
      <c r="P148" s="378">
        <v>17.55</v>
      </c>
      <c r="R148">
        <f t="shared" si="2"/>
        <v>1.0299205236091631</v>
      </c>
    </row>
    <row r="149" spans="1:18" x14ac:dyDescent="0.25">
      <c r="A149" t="s">
        <v>792</v>
      </c>
      <c r="B149">
        <v>22.69</v>
      </c>
      <c r="C149" s="605">
        <v>22.03</v>
      </c>
      <c r="D149">
        <v>21.55</v>
      </c>
      <c r="E149">
        <v>21.55</v>
      </c>
      <c r="F149">
        <v>21.26</v>
      </c>
      <c r="G149">
        <v>20.98</v>
      </c>
      <c r="H149" s="380">
        <v>20.522400000000001</v>
      </c>
      <c r="I149" s="380">
        <v>20.12</v>
      </c>
      <c r="J149" s="380">
        <v>19.63</v>
      </c>
      <c r="K149" s="380">
        <v>19.149999999999999</v>
      </c>
      <c r="L149" s="380">
        <v>18.77</v>
      </c>
      <c r="M149" s="380">
        <v>17.850000000000001</v>
      </c>
      <c r="N149" s="379">
        <v>17.850000000000001</v>
      </c>
      <c r="O149" s="378">
        <v>18.399999999999999</v>
      </c>
      <c r="P149" s="378">
        <v>18.07</v>
      </c>
      <c r="R149">
        <f t="shared" si="2"/>
        <v>1.0299591466182478</v>
      </c>
    </row>
    <row r="150" spans="1:18" x14ac:dyDescent="0.25">
      <c r="A150" t="s">
        <v>793</v>
      </c>
      <c r="B150">
        <v>23.32</v>
      </c>
      <c r="C150" s="605">
        <v>22.64</v>
      </c>
      <c r="D150">
        <v>22.14</v>
      </c>
      <c r="E150">
        <v>22.14</v>
      </c>
      <c r="F150">
        <v>21.85</v>
      </c>
      <c r="G150">
        <v>21.56</v>
      </c>
      <c r="H150" s="380">
        <v>21.093599999999999</v>
      </c>
      <c r="I150" s="380">
        <v>20.68</v>
      </c>
      <c r="J150" s="380">
        <v>20.18</v>
      </c>
      <c r="K150" s="380">
        <v>19.690000000000001</v>
      </c>
      <c r="L150" s="380">
        <v>19.3</v>
      </c>
      <c r="M150" s="380">
        <v>18.350000000000001</v>
      </c>
      <c r="N150" s="379">
        <v>18.350000000000001</v>
      </c>
      <c r="O150" s="378">
        <v>18.920000000000002</v>
      </c>
      <c r="P150" s="378">
        <v>18.59</v>
      </c>
      <c r="R150">
        <f t="shared" si="2"/>
        <v>1.0300353356890459</v>
      </c>
    </row>
    <row r="151" spans="1:18" x14ac:dyDescent="0.25">
      <c r="A151" t="s">
        <v>794</v>
      </c>
      <c r="B151">
        <v>23.95</v>
      </c>
      <c r="C151" s="605">
        <v>23.25</v>
      </c>
      <c r="D151">
        <v>22.74</v>
      </c>
      <c r="E151">
        <v>22.74</v>
      </c>
      <c r="F151">
        <v>22.44</v>
      </c>
      <c r="G151">
        <v>22.14</v>
      </c>
      <c r="H151" s="380">
        <v>21.654600000000002</v>
      </c>
      <c r="I151" s="380">
        <v>21.23</v>
      </c>
      <c r="J151" s="380">
        <v>20.71</v>
      </c>
      <c r="K151" s="380">
        <v>20.2</v>
      </c>
      <c r="L151" s="380">
        <v>19.8</v>
      </c>
      <c r="M151" s="380">
        <v>18.829999999999998</v>
      </c>
      <c r="N151" s="379">
        <v>18.829999999999998</v>
      </c>
      <c r="O151" s="378">
        <v>19.41</v>
      </c>
      <c r="P151" s="378">
        <v>19.07</v>
      </c>
      <c r="R151">
        <f t="shared" si="2"/>
        <v>1.0301075268817204</v>
      </c>
    </row>
    <row r="152" spans="1:18" x14ac:dyDescent="0.25">
      <c r="A152" t="s">
        <v>795</v>
      </c>
      <c r="B152">
        <v>16.32</v>
      </c>
      <c r="C152" s="605">
        <v>15.84</v>
      </c>
      <c r="D152">
        <v>15.49</v>
      </c>
      <c r="E152">
        <v>15.49</v>
      </c>
      <c r="F152">
        <v>15.28</v>
      </c>
      <c r="G152">
        <v>15.08</v>
      </c>
      <c r="H152" s="380">
        <v>14.749200000000002</v>
      </c>
      <c r="I152" s="380">
        <v>14.46</v>
      </c>
      <c r="J152" s="380">
        <v>14.11</v>
      </c>
      <c r="K152" s="380">
        <v>13.77</v>
      </c>
      <c r="L152" s="380">
        <v>13.5</v>
      </c>
      <c r="M152" s="380">
        <v>12.84</v>
      </c>
      <c r="N152" s="379">
        <v>12.84</v>
      </c>
      <c r="O152" s="378">
        <v>13.24</v>
      </c>
      <c r="P152" s="378">
        <v>13.01</v>
      </c>
      <c r="R152">
        <f t="shared" si="2"/>
        <v>1.0303030303030303</v>
      </c>
    </row>
    <row r="153" spans="1:18" x14ac:dyDescent="0.25">
      <c r="A153" t="s">
        <v>796</v>
      </c>
      <c r="B153">
        <v>17.07</v>
      </c>
      <c r="C153" s="605">
        <v>16.57</v>
      </c>
      <c r="D153">
        <v>16.21</v>
      </c>
      <c r="E153">
        <v>16.21</v>
      </c>
      <c r="F153">
        <v>15.99</v>
      </c>
      <c r="G153">
        <v>15.78</v>
      </c>
      <c r="H153" s="380">
        <v>15.432600000000001</v>
      </c>
      <c r="I153" s="380">
        <v>15.13</v>
      </c>
      <c r="J153" s="380">
        <v>14.76</v>
      </c>
      <c r="K153" s="380">
        <v>14.4</v>
      </c>
      <c r="L153" s="380">
        <v>14.12</v>
      </c>
      <c r="M153" s="380">
        <v>13.42</v>
      </c>
      <c r="N153" s="379">
        <v>13.42</v>
      </c>
      <c r="O153" s="378">
        <v>13.84</v>
      </c>
      <c r="P153" s="378">
        <v>13.6</v>
      </c>
      <c r="R153">
        <f t="shared" si="2"/>
        <v>1.0301750150875075</v>
      </c>
    </row>
    <row r="154" spans="1:18" x14ac:dyDescent="0.25">
      <c r="A154" t="s">
        <v>797</v>
      </c>
      <c r="B154">
        <v>17.670000000000002</v>
      </c>
      <c r="C154" s="605">
        <v>17.16</v>
      </c>
      <c r="D154">
        <v>16.78</v>
      </c>
      <c r="E154">
        <v>16.78</v>
      </c>
      <c r="F154">
        <v>16.559999999999999</v>
      </c>
      <c r="G154">
        <v>16.34</v>
      </c>
      <c r="H154" s="380">
        <v>15.9834</v>
      </c>
      <c r="I154" s="380">
        <v>15.67</v>
      </c>
      <c r="J154" s="380">
        <v>15.29</v>
      </c>
      <c r="K154" s="380">
        <v>14.92</v>
      </c>
      <c r="L154" s="380">
        <v>14.63</v>
      </c>
      <c r="M154" s="380">
        <v>13.91</v>
      </c>
      <c r="N154" s="379">
        <v>13.91</v>
      </c>
      <c r="O154" s="378">
        <v>14.34</v>
      </c>
      <c r="P154" s="378">
        <v>14.09</v>
      </c>
      <c r="R154">
        <f t="shared" si="2"/>
        <v>1.0297202797202798</v>
      </c>
    </row>
    <row r="155" spans="1:18" x14ac:dyDescent="0.25">
      <c r="A155" t="s">
        <v>798</v>
      </c>
      <c r="B155">
        <v>18.23</v>
      </c>
      <c r="C155" s="605">
        <v>17.7</v>
      </c>
      <c r="D155">
        <v>17.309999999999999</v>
      </c>
      <c r="E155">
        <v>17.309999999999999</v>
      </c>
      <c r="F155">
        <v>17.079999999999998</v>
      </c>
      <c r="G155">
        <v>16.850000000000001</v>
      </c>
      <c r="H155" s="380">
        <v>16.4832</v>
      </c>
      <c r="I155" s="380">
        <v>16.16</v>
      </c>
      <c r="J155" s="380">
        <v>15.77</v>
      </c>
      <c r="K155" s="380">
        <v>15.39</v>
      </c>
      <c r="L155" s="380">
        <v>15.09</v>
      </c>
      <c r="M155" s="380">
        <v>14.35</v>
      </c>
      <c r="N155" s="379">
        <v>14.35</v>
      </c>
      <c r="O155" s="378">
        <v>14.79</v>
      </c>
      <c r="P155" s="378">
        <v>14.53</v>
      </c>
      <c r="R155">
        <f t="shared" si="2"/>
        <v>1.0299435028248589</v>
      </c>
    </row>
    <row r="156" spans="1:18" x14ac:dyDescent="0.25">
      <c r="A156" t="s">
        <v>799</v>
      </c>
      <c r="B156">
        <v>18.84</v>
      </c>
      <c r="C156" s="605">
        <v>18.29</v>
      </c>
      <c r="D156">
        <v>17.89</v>
      </c>
      <c r="E156">
        <v>17.89</v>
      </c>
      <c r="F156">
        <v>17.649999999999999</v>
      </c>
      <c r="G156">
        <v>17.41</v>
      </c>
      <c r="H156" s="380">
        <v>17.033999999999999</v>
      </c>
      <c r="I156" s="380">
        <v>16.7</v>
      </c>
      <c r="J156" s="380">
        <v>16.29</v>
      </c>
      <c r="K156" s="380">
        <v>15.89</v>
      </c>
      <c r="L156" s="380">
        <v>15.58</v>
      </c>
      <c r="M156" s="380">
        <v>14.81</v>
      </c>
      <c r="N156" s="379">
        <v>14.81</v>
      </c>
      <c r="O156" s="378">
        <v>15.27</v>
      </c>
      <c r="P156" s="378">
        <v>15</v>
      </c>
      <c r="R156">
        <f t="shared" si="2"/>
        <v>1.0300710770913069</v>
      </c>
    </row>
    <row r="157" spans="1:18" x14ac:dyDescent="0.25">
      <c r="A157" t="s">
        <v>800</v>
      </c>
      <c r="B157">
        <v>19.48</v>
      </c>
      <c r="C157" s="605">
        <v>18.91</v>
      </c>
      <c r="D157">
        <v>18.489999999999998</v>
      </c>
      <c r="E157">
        <v>18.489999999999998</v>
      </c>
      <c r="F157">
        <v>18.239999999999998</v>
      </c>
      <c r="G157">
        <v>18</v>
      </c>
      <c r="H157" s="380">
        <v>17.594999999999999</v>
      </c>
      <c r="I157" s="380">
        <v>17.25</v>
      </c>
      <c r="J157" s="380">
        <v>16.829999999999998</v>
      </c>
      <c r="K157" s="380">
        <v>16.420000000000002</v>
      </c>
      <c r="L157" s="380">
        <v>16.100000000000001</v>
      </c>
      <c r="M157" s="380">
        <v>15.31</v>
      </c>
      <c r="N157" s="379">
        <v>15.31</v>
      </c>
      <c r="O157" s="378">
        <v>15.78</v>
      </c>
      <c r="P157" s="378">
        <v>15.5</v>
      </c>
      <c r="R157">
        <f t="shared" si="2"/>
        <v>1.0301427815970385</v>
      </c>
    </row>
    <row r="158" spans="1:18" x14ac:dyDescent="0.25">
      <c r="A158" t="s">
        <v>801</v>
      </c>
      <c r="B158">
        <v>20.07</v>
      </c>
      <c r="C158" s="605">
        <v>19.489999999999998</v>
      </c>
      <c r="D158">
        <v>19.059999999999999</v>
      </c>
      <c r="E158">
        <v>19.059999999999999</v>
      </c>
      <c r="F158">
        <v>18.809999999999999</v>
      </c>
      <c r="G158">
        <v>18.559999999999999</v>
      </c>
      <c r="H158" s="380">
        <v>18.145799999999998</v>
      </c>
      <c r="I158" s="380">
        <v>17.79</v>
      </c>
      <c r="J158" s="380">
        <v>17.36</v>
      </c>
      <c r="K158" s="380">
        <v>16.940000000000001</v>
      </c>
      <c r="L158" s="380">
        <v>16.61</v>
      </c>
      <c r="M158" s="380">
        <v>15.79</v>
      </c>
      <c r="N158" s="379">
        <v>15.79</v>
      </c>
      <c r="O158" s="378">
        <v>16.28</v>
      </c>
      <c r="P158" s="378">
        <v>15.99</v>
      </c>
      <c r="R158">
        <f t="shared" si="2"/>
        <v>1.0297588506926629</v>
      </c>
    </row>
    <row r="159" spans="1:18" x14ac:dyDescent="0.25">
      <c r="A159" t="s">
        <v>802</v>
      </c>
      <c r="B159">
        <v>20.69</v>
      </c>
      <c r="C159" s="605">
        <v>20.09</v>
      </c>
      <c r="D159">
        <v>19.649999999999999</v>
      </c>
      <c r="E159">
        <v>19.649999999999999</v>
      </c>
      <c r="F159">
        <v>19.39</v>
      </c>
      <c r="G159">
        <v>19.13</v>
      </c>
      <c r="H159" s="380">
        <v>18.706800000000001</v>
      </c>
      <c r="I159" s="380">
        <v>18.34</v>
      </c>
      <c r="J159" s="380">
        <v>17.89</v>
      </c>
      <c r="K159" s="380">
        <v>17.45</v>
      </c>
      <c r="L159" s="380">
        <v>17.11</v>
      </c>
      <c r="M159" s="380">
        <v>16.27</v>
      </c>
      <c r="N159" s="379">
        <v>16.27</v>
      </c>
      <c r="O159" s="378">
        <v>16.77</v>
      </c>
      <c r="P159" s="378">
        <v>16.47</v>
      </c>
      <c r="R159">
        <f t="shared" si="2"/>
        <v>1.0298656047784969</v>
      </c>
    </row>
    <row r="160" spans="1:18" x14ac:dyDescent="0.25">
      <c r="A160" t="s">
        <v>803</v>
      </c>
      <c r="B160">
        <v>21.36</v>
      </c>
      <c r="C160" s="605">
        <v>20.74</v>
      </c>
      <c r="D160">
        <v>20.28</v>
      </c>
      <c r="E160">
        <v>20.28</v>
      </c>
      <c r="F160">
        <v>20.010000000000002</v>
      </c>
      <c r="G160">
        <v>19.739999999999998</v>
      </c>
      <c r="H160" s="380">
        <v>19.308599999999998</v>
      </c>
      <c r="I160" s="380">
        <v>18.93</v>
      </c>
      <c r="J160" s="380">
        <v>18.47</v>
      </c>
      <c r="K160" s="380">
        <v>18.02</v>
      </c>
      <c r="L160" s="380">
        <v>17.670000000000002</v>
      </c>
      <c r="M160" s="380">
        <v>16.8</v>
      </c>
      <c r="N160" s="379">
        <v>16.8</v>
      </c>
      <c r="O160" s="378">
        <v>17.32</v>
      </c>
      <c r="P160" s="378">
        <v>17.010000000000002</v>
      </c>
      <c r="R160">
        <f t="shared" si="2"/>
        <v>1.0298939247830281</v>
      </c>
    </row>
    <row r="161" spans="1:18" x14ac:dyDescent="0.25">
      <c r="A161" t="s">
        <v>804</v>
      </c>
      <c r="B161">
        <v>21.95</v>
      </c>
      <c r="C161" s="605">
        <v>21.31</v>
      </c>
      <c r="D161">
        <v>20.84</v>
      </c>
      <c r="E161">
        <v>20.84</v>
      </c>
      <c r="F161">
        <v>20.56</v>
      </c>
      <c r="G161">
        <v>20.29</v>
      </c>
      <c r="H161" s="380">
        <v>19.838999999999999</v>
      </c>
      <c r="I161" s="380">
        <v>19.45</v>
      </c>
      <c r="J161" s="380">
        <v>18.98</v>
      </c>
      <c r="K161" s="380">
        <v>18.52</v>
      </c>
      <c r="L161" s="380">
        <v>18.16</v>
      </c>
      <c r="M161" s="380">
        <v>17.27</v>
      </c>
      <c r="N161" s="379">
        <v>17.27</v>
      </c>
      <c r="O161" s="378">
        <v>17.8</v>
      </c>
      <c r="P161" s="378">
        <v>17.489999999999998</v>
      </c>
      <c r="R161">
        <f t="shared" si="2"/>
        <v>1.0300328484279682</v>
      </c>
    </row>
    <row r="162" spans="1:18" x14ac:dyDescent="0.25">
      <c r="A162" t="s">
        <v>805</v>
      </c>
      <c r="B162">
        <v>22.61</v>
      </c>
      <c r="C162" s="605">
        <v>21.95</v>
      </c>
      <c r="D162">
        <v>21.47</v>
      </c>
      <c r="E162">
        <v>21.47</v>
      </c>
      <c r="F162">
        <v>21.18</v>
      </c>
      <c r="G162">
        <v>20.9</v>
      </c>
      <c r="H162" s="380">
        <v>20.440799999999999</v>
      </c>
      <c r="I162" s="380">
        <v>20.04</v>
      </c>
      <c r="J162" s="380">
        <v>19.55</v>
      </c>
      <c r="K162" s="380">
        <v>19.07</v>
      </c>
      <c r="L162" s="380">
        <v>18.7</v>
      </c>
      <c r="M162" s="380">
        <v>17.78</v>
      </c>
      <c r="N162" s="379">
        <v>17.78</v>
      </c>
      <c r="O162" s="378">
        <v>18.329999999999998</v>
      </c>
      <c r="P162" s="378">
        <v>18.010000000000002</v>
      </c>
      <c r="R162">
        <f t="shared" si="2"/>
        <v>1.0300683371298405</v>
      </c>
    </row>
    <row r="163" spans="1:18" x14ac:dyDescent="0.25">
      <c r="A163" t="s">
        <v>806</v>
      </c>
      <c r="B163">
        <v>23.2</v>
      </c>
      <c r="C163" s="605">
        <v>22.52</v>
      </c>
      <c r="D163">
        <v>22.02</v>
      </c>
      <c r="E163">
        <v>22.02</v>
      </c>
      <c r="F163">
        <v>21.73</v>
      </c>
      <c r="G163">
        <v>21.44</v>
      </c>
      <c r="H163" s="380">
        <v>20.9712</v>
      </c>
      <c r="I163" s="380">
        <v>20.56</v>
      </c>
      <c r="J163" s="380">
        <v>20.059999999999999</v>
      </c>
      <c r="K163" s="380">
        <v>19.57</v>
      </c>
      <c r="L163" s="380">
        <v>19.190000000000001</v>
      </c>
      <c r="M163" s="380">
        <v>18.25</v>
      </c>
      <c r="N163" s="379">
        <v>18.25</v>
      </c>
      <c r="O163" s="378">
        <v>18.809999999999999</v>
      </c>
      <c r="P163" s="378">
        <v>18.48</v>
      </c>
      <c r="R163">
        <f t="shared" si="2"/>
        <v>1.0301953818827709</v>
      </c>
    </row>
    <row r="164" spans="1:18" x14ac:dyDescent="0.25">
      <c r="A164" t="s">
        <v>807</v>
      </c>
      <c r="B164">
        <v>23.82</v>
      </c>
      <c r="C164" s="605">
        <v>23.13</v>
      </c>
      <c r="D164">
        <v>22.62</v>
      </c>
      <c r="E164">
        <v>22.62</v>
      </c>
      <c r="F164">
        <v>22.32</v>
      </c>
      <c r="G164">
        <v>22.02</v>
      </c>
      <c r="H164" s="380">
        <v>21.542400000000001</v>
      </c>
      <c r="I164" s="380">
        <v>21.12</v>
      </c>
      <c r="J164" s="380">
        <v>20.6</v>
      </c>
      <c r="K164" s="380">
        <v>20.100000000000001</v>
      </c>
      <c r="L164" s="380">
        <v>19.71</v>
      </c>
      <c r="M164" s="380">
        <v>18.739999999999998</v>
      </c>
      <c r="N164" s="379">
        <v>18.739999999999998</v>
      </c>
      <c r="O164" s="378">
        <v>19.32</v>
      </c>
      <c r="P164" s="378">
        <v>18.98</v>
      </c>
      <c r="R164">
        <f t="shared" si="2"/>
        <v>1.0298313878080416</v>
      </c>
    </row>
    <row r="165" spans="1:18" x14ac:dyDescent="0.25">
      <c r="A165" t="s">
        <v>808</v>
      </c>
      <c r="B165">
        <v>24.47</v>
      </c>
      <c r="C165" s="605">
        <v>23.76</v>
      </c>
      <c r="D165">
        <v>23.24</v>
      </c>
      <c r="E165">
        <v>23.24</v>
      </c>
      <c r="F165">
        <v>22.93</v>
      </c>
      <c r="G165">
        <v>22.62</v>
      </c>
      <c r="H165" s="380">
        <v>22.123800000000003</v>
      </c>
      <c r="I165" s="380">
        <v>21.69</v>
      </c>
      <c r="J165" s="380">
        <v>21.16</v>
      </c>
      <c r="K165" s="380">
        <v>20.64</v>
      </c>
      <c r="L165" s="380">
        <v>20.239999999999998</v>
      </c>
      <c r="M165" s="380">
        <v>19.239999999999998</v>
      </c>
      <c r="N165" s="379">
        <v>19.239999999999998</v>
      </c>
      <c r="O165" s="378">
        <v>19.84</v>
      </c>
      <c r="P165" s="378">
        <v>19.489999999999998</v>
      </c>
      <c r="R165">
        <f t="shared" si="2"/>
        <v>1.0298821548821548</v>
      </c>
    </row>
    <row r="166" spans="1:18" x14ac:dyDescent="0.25">
      <c r="A166" t="s">
        <v>809</v>
      </c>
      <c r="B166">
        <v>25.18</v>
      </c>
      <c r="C166" s="605">
        <v>24.45</v>
      </c>
      <c r="D166">
        <v>23.91</v>
      </c>
      <c r="E166">
        <v>23.91</v>
      </c>
      <c r="F166">
        <v>23.59</v>
      </c>
      <c r="G166">
        <v>23.28</v>
      </c>
      <c r="H166" s="380">
        <v>22.766400000000001</v>
      </c>
      <c r="I166" s="380">
        <v>22.32</v>
      </c>
      <c r="J166" s="380">
        <v>21.78</v>
      </c>
      <c r="K166" s="380">
        <v>21.25</v>
      </c>
      <c r="L166" s="380">
        <v>20.83</v>
      </c>
      <c r="M166" s="380">
        <v>19.809999999999999</v>
      </c>
      <c r="N166" s="379">
        <v>19.809999999999999</v>
      </c>
      <c r="O166" s="378">
        <v>20.420000000000002</v>
      </c>
      <c r="P166" s="378">
        <v>20.059999999999999</v>
      </c>
      <c r="R166">
        <f t="shared" si="2"/>
        <v>1.0298568507157464</v>
      </c>
    </row>
    <row r="167" spans="1:18" x14ac:dyDescent="0.25">
      <c r="A167" t="s">
        <v>810</v>
      </c>
      <c r="B167">
        <v>17.12</v>
      </c>
      <c r="C167" s="605">
        <v>16.62</v>
      </c>
      <c r="D167">
        <v>16.25</v>
      </c>
      <c r="E167">
        <v>16.25</v>
      </c>
      <c r="F167">
        <v>16.03</v>
      </c>
      <c r="G167">
        <v>15.82</v>
      </c>
      <c r="H167" s="380">
        <v>15.4734</v>
      </c>
      <c r="I167" s="380">
        <v>15.17</v>
      </c>
      <c r="J167" s="380">
        <v>14.8</v>
      </c>
      <c r="K167" s="380">
        <v>14.44</v>
      </c>
      <c r="L167" s="380">
        <v>14.16</v>
      </c>
      <c r="M167" s="380">
        <v>13.46</v>
      </c>
      <c r="N167" s="379">
        <v>13.46</v>
      </c>
      <c r="O167" s="378">
        <v>13.88</v>
      </c>
      <c r="P167" s="378">
        <v>13.63</v>
      </c>
      <c r="R167">
        <f t="shared" si="2"/>
        <v>1.0300842358604092</v>
      </c>
    </row>
    <row r="168" spans="1:18" x14ac:dyDescent="0.25">
      <c r="A168" t="s">
        <v>811</v>
      </c>
      <c r="B168">
        <v>17.93</v>
      </c>
      <c r="C168" s="605">
        <v>17.41</v>
      </c>
      <c r="D168">
        <v>17.03</v>
      </c>
      <c r="E168">
        <v>17.03</v>
      </c>
      <c r="F168">
        <v>16.8</v>
      </c>
      <c r="G168">
        <v>16.579999999999998</v>
      </c>
      <c r="H168" s="380">
        <v>16.218</v>
      </c>
      <c r="I168" s="380">
        <v>15.9</v>
      </c>
      <c r="J168" s="380">
        <v>15.51</v>
      </c>
      <c r="K168" s="380">
        <v>15.13</v>
      </c>
      <c r="L168" s="380">
        <v>14.83</v>
      </c>
      <c r="M168" s="380">
        <v>14.1</v>
      </c>
      <c r="N168" s="379">
        <v>14.1</v>
      </c>
      <c r="O168" s="378">
        <v>14.54</v>
      </c>
      <c r="P168" s="378">
        <v>14.28</v>
      </c>
      <c r="R168">
        <f t="shared" si="2"/>
        <v>1.0298678920160826</v>
      </c>
    </row>
    <row r="169" spans="1:18" x14ac:dyDescent="0.25">
      <c r="A169" t="s">
        <v>812</v>
      </c>
      <c r="B169">
        <v>18.559999999999999</v>
      </c>
      <c r="C169" s="605">
        <v>18.02</v>
      </c>
      <c r="D169">
        <v>17.62</v>
      </c>
      <c r="E169">
        <v>17.62</v>
      </c>
      <c r="F169">
        <v>17.39</v>
      </c>
      <c r="G169">
        <v>17.16</v>
      </c>
      <c r="H169" s="380">
        <v>16.779</v>
      </c>
      <c r="I169" s="380">
        <v>16.45</v>
      </c>
      <c r="J169" s="380">
        <v>16.05</v>
      </c>
      <c r="K169" s="380">
        <v>15.66</v>
      </c>
      <c r="L169" s="380">
        <v>15.35</v>
      </c>
      <c r="M169" s="380">
        <v>14.6</v>
      </c>
      <c r="N169" s="379">
        <v>14.6</v>
      </c>
      <c r="O169" s="378">
        <v>15.05</v>
      </c>
      <c r="P169" s="378">
        <v>14.78</v>
      </c>
      <c r="R169">
        <f t="shared" si="2"/>
        <v>1.029966703662597</v>
      </c>
    </row>
    <row r="170" spans="1:18" x14ac:dyDescent="0.25">
      <c r="A170" t="s">
        <v>813</v>
      </c>
      <c r="B170">
        <v>19.13</v>
      </c>
      <c r="C170" s="605">
        <v>18.57</v>
      </c>
      <c r="D170">
        <v>18.16</v>
      </c>
      <c r="E170">
        <v>18.16</v>
      </c>
      <c r="F170">
        <v>17.920000000000002</v>
      </c>
      <c r="G170">
        <v>17.68</v>
      </c>
      <c r="H170" s="380">
        <v>17.288999999999998</v>
      </c>
      <c r="I170" s="380">
        <v>16.95</v>
      </c>
      <c r="J170" s="380">
        <v>16.54</v>
      </c>
      <c r="K170" s="380">
        <v>16.14</v>
      </c>
      <c r="L170" s="380">
        <v>15.82</v>
      </c>
      <c r="M170" s="380">
        <v>15.04</v>
      </c>
      <c r="N170" s="379">
        <v>15.04</v>
      </c>
      <c r="O170" s="378">
        <v>15.51</v>
      </c>
      <c r="P170" s="378">
        <v>15.24</v>
      </c>
      <c r="R170">
        <f t="shared" si="2"/>
        <v>1.0301561658589122</v>
      </c>
    </row>
    <row r="171" spans="1:18" x14ac:dyDescent="0.25">
      <c r="A171" t="s">
        <v>814</v>
      </c>
      <c r="B171">
        <v>19.75</v>
      </c>
      <c r="C171" s="605">
        <v>19.170000000000002</v>
      </c>
      <c r="D171">
        <v>18.75</v>
      </c>
      <c r="E171">
        <v>18.75</v>
      </c>
      <c r="F171">
        <v>18.5</v>
      </c>
      <c r="G171">
        <v>18.25</v>
      </c>
      <c r="H171" s="380">
        <v>17.850000000000001</v>
      </c>
      <c r="I171" s="380">
        <v>17.5</v>
      </c>
      <c r="J171" s="380">
        <v>17.07</v>
      </c>
      <c r="K171" s="380">
        <v>16.649999999999999</v>
      </c>
      <c r="L171" s="380">
        <v>16.32</v>
      </c>
      <c r="M171" s="380">
        <v>15.52</v>
      </c>
      <c r="N171" s="379">
        <v>15.52</v>
      </c>
      <c r="O171" s="378">
        <v>16</v>
      </c>
      <c r="P171" s="378">
        <v>15.72</v>
      </c>
      <c r="R171">
        <f t="shared" si="2"/>
        <v>1.0302556077203964</v>
      </c>
    </row>
    <row r="172" spans="1:18" x14ac:dyDescent="0.25">
      <c r="A172" t="s">
        <v>815</v>
      </c>
      <c r="B172">
        <v>20.39</v>
      </c>
      <c r="C172" s="605">
        <v>19.8</v>
      </c>
      <c r="D172">
        <v>19.36</v>
      </c>
      <c r="E172">
        <v>19.36</v>
      </c>
      <c r="F172">
        <v>19.100000000000001</v>
      </c>
      <c r="G172">
        <v>18.850000000000001</v>
      </c>
      <c r="H172" s="380">
        <v>18.441599999999998</v>
      </c>
      <c r="I172" s="380">
        <v>18.079999999999998</v>
      </c>
      <c r="J172" s="380">
        <v>17.64</v>
      </c>
      <c r="K172" s="380">
        <v>17.21</v>
      </c>
      <c r="L172" s="380">
        <v>16.87</v>
      </c>
      <c r="M172" s="380">
        <v>16.04</v>
      </c>
      <c r="N172" s="379">
        <v>16.04</v>
      </c>
      <c r="O172" s="378">
        <v>16.54</v>
      </c>
      <c r="P172" s="378">
        <v>16.25</v>
      </c>
      <c r="R172">
        <f t="shared" si="2"/>
        <v>1.0297979797979797</v>
      </c>
    </row>
    <row r="173" spans="1:18" x14ac:dyDescent="0.25">
      <c r="A173" t="s">
        <v>816</v>
      </c>
      <c r="B173">
        <v>21.06</v>
      </c>
      <c r="C173" s="605">
        <v>20.45</v>
      </c>
      <c r="D173">
        <v>20</v>
      </c>
      <c r="E173">
        <v>20</v>
      </c>
      <c r="F173">
        <v>19.73</v>
      </c>
      <c r="G173">
        <v>19.47</v>
      </c>
      <c r="H173" s="380">
        <v>19.043400000000002</v>
      </c>
      <c r="I173" s="380">
        <v>18.670000000000002</v>
      </c>
      <c r="J173" s="380">
        <v>18.21</v>
      </c>
      <c r="K173" s="380">
        <v>17.77</v>
      </c>
      <c r="L173" s="380">
        <v>17.420000000000002</v>
      </c>
      <c r="M173" s="380">
        <v>16.57</v>
      </c>
      <c r="N173" s="379">
        <v>16.57</v>
      </c>
      <c r="O173" s="378">
        <v>17.079999999999998</v>
      </c>
      <c r="P173" s="378">
        <v>16.78</v>
      </c>
      <c r="R173">
        <f t="shared" si="2"/>
        <v>1.0298288508557456</v>
      </c>
    </row>
    <row r="174" spans="1:18" x14ac:dyDescent="0.25">
      <c r="A174" t="s">
        <v>817</v>
      </c>
      <c r="B174">
        <v>21.72</v>
      </c>
      <c r="C174" s="605">
        <v>21.09</v>
      </c>
      <c r="D174">
        <v>20.63</v>
      </c>
      <c r="E174">
        <v>20.63</v>
      </c>
      <c r="F174">
        <v>20.36</v>
      </c>
      <c r="G174">
        <v>20.09</v>
      </c>
      <c r="H174" s="380">
        <v>19.645200000000003</v>
      </c>
      <c r="I174" s="380">
        <v>19.260000000000002</v>
      </c>
      <c r="J174" s="380">
        <v>18.79</v>
      </c>
      <c r="K174" s="380">
        <v>18.329999999999998</v>
      </c>
      <c r="L174" s="380">
        <v>17.97</v>
      </c>
      <c r="M174" s="380">
        <v>17.09</v>
      </c>
      <c r="N174" s="379">
        <v>17.09</v>
      </c>
      <c r="O174" s="378">
        <v>17.62</v>
      </c>
      <c r="P174" s="378">
        <v>17.309999999999999</v>
      </c>
      <c r="R174">
        <f t="shared" si="2"/>
        <v>1.0298719772403981</v>
      </c>
    </row>
    <row r="175" spans="1:18" x14ac:dyDescent="0.25">
      <c r="A175" t="s">
        <v>818</v>
      </c>
      <c r="B175">
        <v>22.41</v>
      </c>
      <c r="C175" s="605">
        <v>21.76</v>
      </c>
      <c r="D175">
        <v>21.28</v>
      </c>
      <c r="E175">
        <v>21.28</v>
      </c>
      <c r="F175">
        <v>21</v>
      </c>
      <c r="G175">
        <v>20.72</v>
      </c>
      <c r="H175" s="380">
        <v>20.257200000000001</v>
      </c>
      <c r="I175" s="380">
        <v>19.86</v>
      </c>
      <c r="J175" s="380">
        <v>19.38</v>
      </c>
      <c r="K175" s="380">
        <v>18.91</v>
      </c>
      <c r="L175" s="380">
        <v>18.54</v>
      </c>
      <c r="M175" s="380">
        <v>17.63</v>
      </c>
      <c r="N175" s="379">
        <v>17.63</v>
      </c>
      <c r="O175" s="378">
        <v>18.18</v>
      </c>
      <c r="P175" s="378">
        <v>17.86</v>
      </c>
      <c r="R175">
        <f t="shared" si="2"/>
        <v>1.0298713235294117</v>
      </c>
    </row>
    <row r="176" spans="1:18" x14ac:dyDescent="0.25">
      <c r="A176" t="s">
        <v>819</v>
      </c>
      <c r="B176">
        <v>23.04</v>
      </c>
      <c r="C176" s="605">
        <v>22.37</v>
      </c>
      <c r="D176">
        <v>21.88</v>
      </c>
      <c r="E176">
        <v>21.88</v>
      </c>
      <c r="F176">
        <v>21.59</v>
      </c>
      <c r="G176">
        <v>21.3</v>
      </c>
      <c r="H176" s="380">
        <v>20.828400000000002</v>
      </c>
      <c r="I176" s="380">
        <v>20.420000000000002</v>
      </c>
      <c r="J176" s="380">
        <v>19.920000000000002</v>
      </c>
      <c r="K176" s="380">
        <v>19.43</v>
      </c>
      <c r="L176" s="380">
        <v>19.05</v>
      </c>
      <c r="M176" s="380">
        <v>18.12</v>
      </c>
      <c r="N176" s="379">
        <v>18.12</v>
      </c>
      <c r="O176" s="378">
        <v>18.68</v>
      </c>
      <c r="P176" s="378">
        <v>18.350000000000001</v>
      </c>
      <c r="R176">
        <f t="shared" si="2"/>
        <v>1.0299508270004469</v>
      </c>
    </row>
    <row r="177" spans="1:18" x14ac:dyDescent="0.25">
      <c r="A177" t="s">
        <v>820</v>
      </c>
      <c r="B177">
        <v>23.71</v>
      </c>
      <c r="C177" s="605">
        <v>23.02</v>
      </c>
      <c r="D177">
        <v>22.51</v>
      </c>
      <c r="E177">
        <v>22.51</v>
      </c>
      <c r="F177">
        <v>22.21</v>
      </c>
      <c r="G177">
        <v>21.91</v>
      </c>
      <c r="H177" s="380">
        <v>21.430200000000003</v>
      </c>
      <c r="I177" s="380">
        <v>21.01</v>
      </c>
      <c r="J177" s="380">
        <v>20.5</v>
      </c>
      <c r="K177" s="380">
        <v>20</v>
      </c>
      <c r="L177" s="380">
        <v>19.61</v>
      </c>
      <c r="M177" s="380">
        <v>18.649999999999999</v>
      </c>
      <c r="N177" s="379">
        <v>18.649999999999999</v>
      </c>
      <c r="O177" s="378">
        <v>19.23</v>
      </c>
      <c r="P177" s="378">
        <v>18.89</v>
      </c>
      <c r="R177">
        <f t="shared" si="2"/>
        <v>1.0299739357080799</v>
      </c>
    </row>
    <row r="178" spans="1:18" x14ac:dyDescent="0.25">
      <c r="A178" t="s">
        <v>821</v>
      </c>
      <c r="B178">
        <v>24.38</v>
      </c>
      <c r="C178" s="605">
        <v>23.67</v>
      </c>
      <c r="D178">
        <v>23.15</v>
      </c>
      <c r="E178">
        <v>23.15</v>
      </c>
      <c r="F178">
        <v>22.84</v>
      </c>
      <c r="G178">
        <v>22.54</v>
      </c>
      <c r="H178" s="380">
        <v>22.042200000000001</v>
      </c>
      <c r="I178" s="380">
        <v>21.61</v>
      </c>
      <c r="J178" s="380">
        <v>21.08</v>
      </c>
      <c r="K178" s="380">
        <v>20.57</v>
      </c>
      <c r="L178" s="380">
        <v>20.170000000000002</v>
      </c>
      <c r="M178" s="380">
        <v>19.18</v>
      </c>
      <c r="N178" s="379">
        <v>19.18</v>
      </c>
      <c r="O178" s="378">
        <v>19.77</v>
      </c>
      <c r="P178" s="378">
        <v>19.420000000000002</v>
      </c>
      <c r="R178">
        <f t="shared" si="2"/>
        <v>1.0299957752429234</v>
      </c>
    </row>
    <row r="179" spans="1:18" x14ac:dyDescent="0.25">
      <c r="A179" t="s">
        <v>822</v>
      </c>
      <c r="B179">
        <v>25.03</v>
      </c>
      <c r="C179" s="605">
        <v>24.3</v>
      </c>
      <c r="D179">
        <v>23.77</v>
      </c>
      <c r="E179">
        <v>23.77</v>
      </c>
      <c r="F179">
        <v>23.45</v>
      </c>
      <c r="G179">
        <v>23.14</v>
      </c>
      <c r="H179" s="380">
        <v>22.633800000000001</v>
      </c>
      <c r="I179" s="380">
        <v>22.19</v>
      </c>
      <c r="J179" s="380">
        <v>21.65</v>
      </c>
      <c r="K179" s="380">
        <v>21.12</v>
      </c>
      <c r="L179" s="380">
        <v>20.71</v>
      </c>
      <c r="M179" s="380">
        <v>19.690000000000001</v>
      </c>
      <c r="N179" s="379">
        <v>19.690000000000001</v>
      </c>
      <c r="O179" s="378">
        <v>20.3</v>
      </c>
      <c r="P179" s="378">
        <v>19.940000000000001</v>
      </c>
      <c r="R179">
        <f t="shared" si="2"/>
        <v>1.0300411522633746</v>
      </c>
    </row>
    <row r="180" spans="1:18" x14ac:dyDescent="0.25">
      <c r="A180" t="s">
        <v>823</v>
      </c>
      <c r="B180">
        <v>25.74</v>
      </c>
      <c r="C180" s="605">
        <v>24.99</v>
      </c>
      <c r="D180">
        <v>24.44</v>
      </c>
      <c r="E180">
        <v>24.44</v>
      </c>
      <c r="F180">
        <v>24.11</v>
      </c>
      <c r="G180">
        <v>23.79</v>
      </c>
      <c r="H180" s="380">
        <v>23.266199999999998</v>
      </c>
      <c r="I180" s="380">
        <v>22.81</v>
      </c>
      <c r="J180" s="380">
        <v>22.25</v>
      </c>
      <c r="K180" s="380">
        <v>21.71</v>
      </c>
      <c r="L180" s="380">
        <v>21.28</v>
      </c>
      <c r="M180" s="380">
        <v>20.23</v>
      </c>
      <c r="N180" s="379">
        <v>20.23</v>
      </c>
      <c r="O180" s="378">
        <v>20.86</v>
      </c>
      <c r="P180" s="378">
        <v>20.49</v>
      </c>
      <c r="R180">
        <f t="shared" si="2"/>
        <v>1.0300120048019208</v>
      </c>
    </row>
    <row r="181" spans="1:18" x14ac:dyDescent="0.25">
      <c r="A181" t="s">
        <v>824</v>
      </c>
      <c r="B181">
        <v>26.46</v>
      </c>
      <c r="C181" s="605">
        <v>25.69</v>
      </c>
      <c r="D181">
        <v>25.12</v>
      </c>
      <c r="E181">
        <v>25.12</v>
      </c>
      <c r="F181">
        <v>24.79</v>
      </c>
      <c r="G181">
        <v>24.46</v>
      </c>
      <c r="H181" s="380">
        <v>23.919</v>
      </c>
      <c r="I181" s="380">
        <v>23.45</v>
      </c>
      <c r="J181" s="380">
        <v>22.88</v>
      </c>
      <c r="K181" s="380">
        <v>22.32</v>
      </c>
      <c r="L181" s="380">
        <v>21.88</v>
      </c>
      <c r="M181" s="380">
        <v>20.81</v>
      </c>
      <c r="N181" s="379">
        <v>20.81</v>
      </c>
      <c r="O181" s="378">
        <v>21.45</v>
      </c>
      <c r="P181" s="378">
        <v>21.07</v>
      </c>
      <c r="R181">
        <f t="shared" si="2"/>
        <v>1.0299727520435966</v>
      </c>
    </row>
    <row r="182" spans="1:18" x14ac:dyDescent="0.25">
      <c r="A182" t="s">
        <v>825</v>
      </c>
      <c r="B182">
        <v>18.010000000000002</v>
      </c>
      <c r="C182" s="605">
        <v>17.489999999999998</v>
      </c>
      <c r="D182">
        <v>17.11</v>
      </c>
      <c r="E182">
        <v>17.11</v>
      </c>
      <c r="F182">
        <v>16.88</v>
      </c>
      <c r="G182">
        <v>16.66</v>
      </c>
      <c r="H182" s="380">
        <v>16.289400000000001</v>
      </c>
      <c r="I182" s="380">
        <v>15.97</v>
      </c>
      <c r="J182" s="380">
        <v>15.58</v>
      </c>
      <c r="K182" s="380">
        <v>15.2</v>
      </c>
      <c r="L182" s="380">
        <v>14.9</v>
      </c>
      <c r="M182" s="380">
        <v>14.17</v>
      </c>
      <c r="N182" s="379">
        <v>14.17</v>
      </c>
      <c r="O182" s="378">
        <v>14.61</v>
      </c>
      <c r="P182" s="378">
        <v>14.35</v>
      </c>
      <c r="R182">
        <f t="shared" si="2"/>
        <v>1.029731275014294</v>
      </c>
    </row>
    <row r="183" spans="1:18" x14ac:dyDescent="0.25">
      <c r="A183" t="s">
        <v>826</v>
      </c>
      <c r="B183">
        <v>18.84</v>
      </c>
      <c r="C183" s="605">
        <v>18.29</v>
      </c>
      <c r="D183">
        <v>17.89</v>
      </c>
      <c r="E183">
        <v>17.89</v>
      </c>
      <c r="F183">
        <v>17.649999999999999</v>
      </c>
      <c r="G183">
        <v>17.41</v>
      </c>
      <c r="H183" s="380">
        <v>17.033999999999999</v>
      </c>
      <c r="I183" s="380">
        <v>16.7</v>
      </c>
      <c r="J183" s="380">
        <v>16.29</v>
      </c>
      <c r="K183" s="380">
        <v>15.89</v>
      </c>
      <c r="L183" s="380">
        <v>15.58</v>
      </c>
      <c r="M183" s="380">
        <v>14.81</v>
      </c>
      <c r="N183" s="379">
        <v>14.81</v>
      </c>
      <c r="O183" s="378">
        <v>15.27</v>
      </c>
      <c r="P183" s="378">
        <v>15</v>
      </c>
      <c r="R183">
        <f t="shared" si="2"/>
        <v>1.0300710770913069</v>
      </c>
    </row>
    <row r="184" spans="1:18" x14ac:dyDescent="0.25">
      <c r="A184" t="s">
        <v>827</v>
      </c>
      <c r="B184">
        <v>19.52</v>
      </c>
      <c r="C184" s="605">
        <v>18.95</v>
      </c>
      <c r="D184">
        <v>18.53</v>
      </c>
      <c r="E184">
        <v>18.53</v>
      </c>
      <c r="F184">
        <v>18.28</v>
      </c>
      <c r="G184">
        <v>18.04</v>
      </c>
      <c r="H184" s="380">
        <v>17.6358</v>
      </c>
      <c r="I184" s="380">
        <v>17.29</v>
      </c>
      <c r="J184" s="380">
        <v>16.87</v>
      </c>
      <c r="K184" s="380">
        <v>16.46</v>
      </c>
      <c r="L184" s="380">
        <v>16.14</v>
      </c>
      <c r="M184" s="380">
        <v>15.35</v>
      </c>
      <c r="N184" s="379">
        <v>15.35</v>
      </c>
      <c r="O184" s="378">
        <v>15.82</v>
      </c>
      <c r="P184" s="378">
        <v>15.54</v>
      </c>
      <c r="R184">
        <f t="shared" si="2"/>
        <v>1.0300791556728233</v>
      </c>
    </row>
    <row r="185" spans="1:18" x14ac:dyDescent="0.25">
      <c r="A185" t="s">
        <v>828</v>
      </c>
      <c r="B185">
        <v>20.13</v>
      </c>
      <c r="C185" s="605">
        <v>19.54</v>
      </c>
      <c r="D185">
        <v>19.11</v>
      </c>
      <c r="E185">
        <v>19.11</v>
      </c>
      <c r="F185">
        <v>18.86</v>
      </c>
      <c r="G185">
        <v>18.61</v>
      </c>
      <c r="H185" s="380">
        <v>18.1968</v>
      </c>
      <c r="I185" s="380">
        <v>17.84</v>
      </c>
      <c r="J185" s="380">
        <v>17.399999999999999</v>
      </c>
      <c r="K185" s="380">
        <v>16.98</v>
      </c>
      <c r="L185" s="380">
        <v>16.649999999999999</v>
      </c>
      <c r="M185" s="380">
        <v>15.83</v>
      </c>
      <c r="N185" s="379">
        <v>15.83</v>
      </c>
      <c r="O185" s="378">
        <v>16.32</v>
      </c>
      <c r="P185" s="378">
        <v>16.03</v>
      </c>
      <c r="R185">
        <f t="shared" si="2"/>
        <v>1.0301944728761514</v>
      </c>
    </row>
    <row r="186" spans="1:18" x14ac:dyDescent="0.25">
      <c r="A186" t="s">
        <v>829</v>
      </c>
      <c r="B186">
        <v>20.79</v>
      </c>
      <c r="C186" s="605">
        <v>20.18</v>
      </c>
      <c r="D186">
        <v>19.739999999999998</v>
      </c>
      <c r="E186">
        <v>19.739999999999998</v>
      </c>
      <c r="F186">
        <v>19.48</v>
      </c>
      <c r="G186">
        <v>19.22</v>
      </c>
      <c r="H186" s="380">
        <v>18.7986</v>
      </c>
      <c r="I186" s="380">
        <v>18.43</v>
      </c>
      <c r="J186" s="380">
        <v>17.98</v>
      </c>
      <c r="K186" s="380">
        <v>17.54</v>
      </c>
      <c r="L186" s="380">
        <v>17.2</v>
      </c>
      <c r="M186" s="380">
        <v>16.350000000000001</v>
      </c>
      <c r="N186" s="379">
        <v>16.350000000000001</v>
      </c>
      <c r="O186" s="378">
        <v>16.86</v>
      </c>
      <c r="P186" s="378">
        <v>16.559999999999999</v>
      </c>
      <c r="R186">
        <f t="shared" si="2"/>
        <v>1.0302279484638255</v>
      </c>
    </row>
    <row r="187" spans="1:18" x14ac:dyDescent="0.25">
      <c r="A187" t="s">
        <v>830</v>
      </c>
      <c r="B187">
        <v>21.48</v>
      </c>
      <c r="C187" s="605">
        <v>20.85</v>
      </c>
      <c r="D187">
        <v>20.39</v>
      </c>
      <c r="E187">
        <v>20.39</v>
      </c>
      <c r="F187">
        <v>20.12</v>
      </c>
      <c r="G187">
        <v>19.850000000000001</v>
      </c>
      <c r="H187" s="380">
        <v>19.410600000000002</v>
      </c>
      <c r="I187" s="380">
        <v>19.03</v>
      </c>
      <c r="J187" s="380">
        <v>18.57</v>
      </c>
      <c r="K187" s="380">
        <v>18.12</v>
      </c>
      <c r="L187" s="380">
        <v>17.760000000000002</v>
      </c>
      <c r="M187" s="380">
        <v>16.89</v>
      </c>
      <c r="N187" s="379">
        <v>16.89</v>
      </c>
      <c r="O187" s="378">
        <v>17.41</v>
      </c>
      <c r="P187" s="378">
        <v>17.100000000000001</v>
      </c>
      <c r="R187">
        <f t="shared" si="2"/>
        <v>1.0302158273381294</v>
      </c>
    </row>
    <row r="188" spans="1:18" x14ac:dyDescent="0.25">
      <c r="A188" t="s">
        <v>831</v>
      </c>
      <c r="B188">
        <v>22.13</v>
      </c>
      <c r="C188" s="605">
        <v>21.49</v>
      </c>
      <c r="D188">
        <v>21.02</v>
      </c>
      <c r="E188">
        <v>21.02</v>
      </c>
      <c r="F188">
        <v>20.74</v>
      </c>
      <c r="G188">
        <v>20.46</v>
      </c>
      <c r="H188" s="380">
        <v>20.012400000000003</v>
      </c>
      <c r="I188" s="380">
        <v>19.62</v>
      </c>
      <c r="J188" s="380">
        <v>19.14</v>
      </c>
      <c r="K188" s="380">
        <v>18.670000000000002</v>
      </c>
      <c r="L188" s="380">
        <v>18.3</v>
      </c>
      <c r="M188" s="380">
        <v>17.399999999999999</v>
      </c>
      <c r="N188" s="379">
        <v>17.399999999999999</v>
      </c>
      <c r="O188" s="378">
        <v>17.940000000000001</v>
      </c>
      <c r="P188" s="378">
        <v>17.62</v>
      </c>
      <c r="R188">
        <f t="shared" si="2"/>
        <v>1.0297812936249418</v>
      </c>
    </row>
    <row r="189" spans="1:18" x14ac:dyDescent="0.25">
      <c r="A189" t="s">
        <v>832</v>
      </c>
      <c r="B189">
        <v>22.8</v>
      </c>
      <c r="C189" s="605">
        <v>22.14</v>
      </c>
      <c r="D189">
        <v>21.65</v>
      </c>
      <c r="E189">
        <v>21.65</v>
      </c>
      <c r="F189">
        <v>21.36</v>
      </c>
      <c r="G189">
        <v>21.08</v>
      </c>
      <c r="H189" s="380">
        <v>20.624399999999998</v>
      </c>
      <c r="I189" s="380">
        <v>20.22</v>
      </c>
      <c r="J189" s="380">
        <v>19.73</v>
      </c>
      <c r="K189" s="380">
        <v>19.25</v>
      </c>
      <c r="L189" s="380">
        <v>18.87</v>
      </c>
      <c r="M189" s="380">
        <v>17.95</v>
      </c>
      <c r="N189" s="379">
        <v>17.95</v>
      </c>
      <c r="O189" s="378">
        <v>18.5</v>
      </c>
      <c r="P189" s="378">
        <v>18.170000000000002</v>
      </c>
      <c r="R189">
        <f t="shared" si="2"/>
        <v>1.0298102981029811</v>
      </c>
    </row>
    <row r="190" spans="1:18" x14ac:dyDescent="0.25">
      <c r="A190" t="s">
        <v>833</v>
      </c>
      <c r="B190">
        <v>23.57</v>
      </c>
      <c r="C190" s="605">
        <v>22.88</v>
      </c>
      <c r="D190">
        <v>22.38</v>
      </c>
      <c r="E190">
        <v>22.38</v>
      </c>
      <c r="F190">
        <v>21</v>
      </c>
      <c r="G190">
        <v>21.79</v>
      </c>
      <c r="H190" s="380">
        <v>21.3078</v>
      </c>
      <c r="I190" s="380">
        <v>20.89</v>
      </c>
      <c r="J190" s="380">
        <v>20.38</v>
      </c>
      <c r="K190" s="380">
        <v>19.88</v>
      </c>
      <c r="L190" s="380">
        <v>19.489999999999998</v>
      </c>
      <c r="M190" s="380">
        <v>18.54</v>
      </c>
      <c r="N190" s="379">
        <v>18.54</v>
      </c>
      <c r="O190" s="378">
        <v>19.11</v>
      </c>
      <c r="P190" s="378">
        <v>18.77</v>
      </c>
      <c r="R190">
        <f t="shared" si="2"/>
        <v>1.0301573426573427</v>
      </c>
    </row>
    <row r="191" spans="1:18" x14ac:dyDescent="0.25">
      <c r="A191" t="s">
        <v>834</v>
      </c>
      <c r="B191">
        <v>24.27</v>
      </c>
      <c r="C191" s="605">
        <v>23.56</v>
      </c>
      <c r="D191">
        <v>23.04</v>
      </c>
      <c r="E191">
        <v>23.04</v>
      </c>
      <c r="F191">
        <v>21.59</v>
      </c>
      <c r="G191">
        <v>22.43</v>
      </c>
      <c r="H191" s="380">
        <v>21.940200000000001</v>
      </c>
      <c r="I191" s="380">
        <v>21.51</v>
      </c>
      <c r="J191" s="380">
        <v>20.99</v>
      </c>
      <c r="K191" s="380">
        <v>20.48</v>
      </c>
      <c r="L191" s="380">
        <v>20.079999999999998</v>
      </c>
      <c r="M191" s="380">
        <v>19.100000000000001</v>
      </c>
      <c r="N191" s="379">
        <v>19.100000000000001</v>
      </c>
      <c r="O191" s="378">
        <v>19.690000000000001</v>
      </c>
      <c r="P191" s="378">
        <v>19.34</v>
      </c>
      <c r="R191">
        <f t="shared" si="2"/>
        <v>1.0301358234295417</v>
      </c>
    </row>
    <row r="192" spans="1:18" x14ac:dyDescent="0.25">
      <c r="A192" t="s">
        <v>835</v>
      </c>
      <c r="B192">
        <v>24.93</v>
      </c>
      <c r="C192" s="605">
        <v>24.2</v>
      </c>
      <c r="D192">
        <v>23.67</v>
      </c>
      <c r="E192">
        <v>23.67</v>
      </c>
      <c r="F192">
        <v>22.21</v>
      </c>
      <c r="G192">
        <v>23.04</v>
      </c>
      <c r="H192" s="380">
        <v>22.5318</v>
      </c>
      <c r="I192" s="380">
        <v>22.09</v>
      </c>
      <c r="J192" s="380">
        <v>21.55</v>
      </c>
      <c r="K192" s="380">
        <v>21.02</v>
      </c>
      <c r="L192" s="380">
        <v>20.61</v>
      </c>
      <c r="M192" s="380">
        <v>19.600000000000001</v>
      </c>
      <c r="N192" s="379">
        <v>19.600000000000001</v>
      </c>
      <c r="O192" s="378">
        <v>20.21</v>
      </c>
      <c r="P192" s="378">
        <v>19.850000000000001</v>
      </c>
      <c r="R192">
        <f t="shared" si="2"/>
        <v>1.0301652892561983</v>
      </c>
    </row>
    <row r="193" spans="1:18" x14ac:dyDescent="0.25">
      <c r="A193" t="s">
        <v>836</v>
      </c>
      <c r="B193">
        <v>25.65</v>
      </c>
      <c r="C193" s="605">
        <v>24.9</v>
      </c>
      <c r="D193">
        <v>24.35</v>
      </c>
      <c r="E193">
        <v>24.35</v>
      </c>
      <c r="F193">
        <v>22.84</v>
      </c>
      <c r="G193">
        <v>23.71</v>
      </c>
      <c r="H193" s="380">
        <v>23.194799999999997</v>
      </c>
      <c r="I193" s="380">
        <v>22.74</v>
      </c>
      <c r="J193" s="380">
        <v>22.19</v>
      </c>
      <c r="K193" s="380">
        <v>21.65</v>
      </c>
      <c r="L193" s="380">
        <v>21.23</v>
      </c>
      <c r="M193" s="380">
        <v>20.190000000000001</v>
      </c>
      <c r="N193" s="379">
        <v>20.190000000000001</v>
      </c>
      <c r="O193" s="378">
        <v>20.81</v>
      </c>
      <c r="P193" s="378">
        <v>20.440000000000001</v>
      </c>
      <c r="R193">
        <f t="shared" si="2"/>
        <v>1.0301204819277108</v>
      </c>
    </row>
    <row r="194" spans="1:18" x14ac:dyDescent="0.25">
      <c r="A194" t="s">
        <v>837</v>
      </c>
      <c r="B194">
        <v>26.38</v>
      </c>
      <c r="C194" s="605">
        <v>25.61</v>
      </c>
      <c r="D194">
        <v>25.05</v>
      </c>
      <c r="E194">
        <v>25.05</v>
      </c>
      <c r="F194">
        <v>23.45</v>
      </c>
      <c r="G194">
        <v>24.39</v>
      </c>
      <c r="H194" s="380">
        <v>23.8476</v>
      </c>
      <c r="I194" s="380">
        <v>23.38</v>
      </c>
      <c r="J194" s="380">
        <v>22.81</v>
      </c>
      <c r="K194" s="380">
        <v>22.25</v>
      </c>
      <c r="L194" s="380">
        <v>21.81</v>
      </c>
      <c r="M194" s="380">
        <v>20.74</v>
      </c>
      <c r="N194" s="379">
        <v>20.74</v>
      </c>
      <c r="O194" s="378">
        <v>21.38</v>
      </c>
      <c r="P194" s="378">
        <v>21</v>
      </c>
      <c r="R194">
        <f t="shared" si="2"/>
        <v>1.0300663803201875</v>
      </c>
    </row>
    <row r="195" spans="1:18" x14ac:dyDescent="0.25">
      <c r="A195" t="s">
        <v>838</v>
      </c>
      <c r="B195">
        <v>27.15</v>
      </c>
      <c r="C195" s="605">
        <v>26.36</v>
      </c>
      <c r="D195">
        <v>25.78</v>
      </c>
      <c r="E195">
        <v>25.78</v>
      </c>
      <c r="F195">
        <v>24.11</v>
      </c>
      <c r="G195">
        <v>25.1</v>
      </c>
      <c r="H195" s="380">
        <v>24.551400000000001</v>
      </c>
      <c r="I195" s="380">
        <v>24.07</v>
      </c>
      <c r="J195" s="380">
        <v>23.48</v>
      </c>
      <c r="K195" s="380">
        <v>22.91</v>
      </c>
      <c r="L195" s="380">
        <v>22.46</v>
      </c>
      <c r="M195" s="380">
        <v>21.36</v>
      </c>
      <c r="N195" s="379">
        <v>21.36</v>
      </c>
      <c r="O195" s="378">
        <v>22.02</v>
      </c>
      <c r="P195" s="378">
        <v>21.63</v>
      </c>
      <c r="R195">
        <f t="shared" ref="R195:R258" si="3">B195/C195</f>
        <v>1.029969650986343</v>
      </c>
    </row>
    <row r="196" spans="1:18" x14ac:dyDescent="0.25">
      <c r="A196" t="s">
        <v>839</v>
      </c>
      <c r="B196">
        <v>27.88</v>
      </c>
      <c r="C196" s="605">
        <v>27.07</v>
      </c>
      <c r="D196">
        <v>26.47</v>
      </c>
      <c r="E196">
        <v>26.47</v>
      </c>
      <c r="F196">
        <v>24.79</v>
      </c>
      <c r="G196">
        <v>25.77</v>
      </c>
      <c r="H196" s="380">
        <v>25.2042</v>
      </c>
      <c r="I196" s="380">
        <v>24.71</v>
      </c>
      <c r="J196" s="380">
        <v>24.11</v>
      </c>
      <c r="K196" s="380">
        <v>23.52</v>
      </c>
      <c r="L196" s="380">
        <v>23.06</v>
      </c>
      <c r="M196" s="380">
        <v>21.93</v>
      </c>
      <c r="N196" s="379">
        <v>21.93</v>
      </c>
      <c r="O196" s="378">
        <v>22.61</v>
      </c>
      <c r="P196" s="378">
        <v>22.21</v>
      </c>
      <c r="R196">
        <f t="shared" si="3"/>
        <v>1.0299224233468784</v>
      </c>
    </row>
    <row r="197" spans="1:18" x14ac:dyDescent="0.25">
      <c r="A197" t="s">
        <v>840</v>
      </c>
      <c r="B197">
        <v>19.03</v>
      </c>
      <c r="C197" s="605">
        <v>18.48</v>
      </c>
      <c r="D197">
        <v>18.07</v>
      </c>
      <c r="E197">
        <v>18.07</v>
      </c>
      <c r="F197">
        <v>17.829999999999998</v>
      </c>
      <c r="G197">
        <v>17.59</v>
      </c>
      <c r="H197" s="380">
        <v>17.197199999999999</v>
      </c>
      <c r="I197" s="380">
        <v>16.86</v>
      </c>
      <c r="J197" s="380">
        <v>16.45</v>
      </c>
      <c r="K197" s="380">
        <v>16.05</v>
      </c>
      <c r="L197" s="380">
        <v>15.74</v>
      </c>
      <c r="M197" s="380">
        <v>14.97</v>
      </c>
      <c r="N197" s="379">
        <v>14.97</v>
      </c>
      <c r="O197" s="378">
        <v>15.43</v>
      </c>
      <c r="P197" s="378">
        <v>15.16</v>
      </c>
      <c r="R197">
        <f t="shared" si="3"/>
        <v>1.0297619047619049</v>
      </c>
    </row>
    <row r="198" spans="1:18" x14ac:dyDescent="0.25">
      <c r="A198" t="s">
        <v>841</v>
      </c>
      <c r="B198">
        <v>19.850000000000001</v>
      </c>
      <c r="C198" s="605">
        <v>19.27</v>
      </c>
      <c r="D198">
        <v>18.850000000000001</v>
      </c>
      <c r="E198">
        <v>18.850000000000001</v>
      </c>
      <c r="F198">
        <v>18.600000000000001</v>
      </c>
      <c r="G198">
        <v>18.350000000000001</v>
      </c>
      <c r="H198" s="380">
        <v>17.952000000000002</v>
      </c>
      <c r="I198" s="380">
        <v>17.600000000000001</v>
      </c>
      <c r="J198" s="380">
        <v>17.170000000000002</v>
      </c>
      <c r="K198" s="380">
        <v>16.75</v>
      </c>
      <c r="L198" s="380">
        <v>16.420000000000002</v>
      </c>
      <c r="M198" s="380">
        <v>15.62</v>
      </c>
      <c r="N198" s="379">
        <v>15.62</v>
      </c>
      <c r="O198" s="378">
        <v>16.100000000000001</v>
      </c>
      <c r="P198" s="378">
        <v>15.82</v>
      </c>
      <c r="R198">
        <f t="shared" si="3"/>
        <v>1.0300985988583291</v>
      </c>
    </row>
    <row r="199" spans="1:18" x14ac:dyDescent="0.25">
      <c r="A199" t="s">
        <v>842</v>
      </c>
      <c r="B199">
        <v>20.55</v>
      </c>
      <c r="C199" s="605">
        <v>19.95</v>
      </c>
      <c r="D199">
        <v>19.510000000000002</v>
      </c>
      <c r="E199">
        <v>19.510000000000002</v>
      </c>
      <c r="F199">
        <v>19.25</v>
      </c>
      <c r="G199">
        <v>18.989999999999998</v>
      </c>
      <c r="H199" s="380">
        <v>18.574200000000001</v>
      </c>
      <c r="I199" s="380">
        <v>18.21</v>
      </c>
      <c r="J199" s="380">
        <v>17.77</v>
      </c>
      <c r="K199" s="380">
        <v>17.34</v>
      </c>
      <c r="L199" s="380">
        <v>17</v>
      </c>
      <c r="M199" s="380">
        <v>16.170000000000002</v>
      </c>
      <c r="N199" s="379">
        <v>16.170000000000002</v>
      </c>
      <c r="O199" s="378">
        <v>16.670000000000002</v>
      </c>
      <c r="P199" s="378">
        <v>16.38</v>
      </c>
      <c r="R199">
        <f t="shared" si="3"/>
        <v>1.0300751879699248</v>
      </c>
    </row>
    <row r="200" spans="1:18" x14ac:dyDescent="0.25">
      <c r="A200" t="s">
        <v>843</v>
      </c>
      <c r="B200">
        <v>21.24</v>
      </c>
      <c r="C200" s="605">
        <v>20.62</v>
      </c>
      <c r="D200">
        <v>20.170000000000002</v>
      </c>
      <c r="E200">
        <v>20.170000000000002</v>
      </c>
      <c r="F200">
        <v>19.899999999999999</v>
      </c>
      <c r="G200">
        <v>19.63</v>
      </c>
      <c r="H200" s="380">
        <v>19.196400000000001</v>
      </c>
      <c r="I200" s="380">
        <v>18.82</v>
      </c>
      <c r="J200" s="380">
        <v>18.36</v>
      </c>
      <c r="K200" s="380">
        <v>17.91</v>
      </c>
      <c r="L200" s="380">
        <v>17.559999999999999</v>
      </c>
      <c r="M200" s="380">
        <v>16.7</v>
      </c>
      <c r="N200" s="379">
        <v>16.7</v>
      </c>
      <c r="O200" s="378">
        <v>17.22</v>
      </c>
      <c r="P200" s="378">
        <v>16.920000000000002</v>
      </c>
      <c r="R200">
        <f t="shared" si="3"/>
        <v>1.0300678952473326</v>
      </c>
    </row>
    <row r="201" spans="1:18" x14ac:dyDescent="0.25">
      <c r="A201" t="s">
        <v>844</v>
      </c>
      <c r="B201">
        <v>21.93</v>
      </c>
      <c r="C201" s="605">
        <v>21.29</v>
      </c>
      <c r="D201">
        <v>20.82</v>
      </c>
      <c r="E201">
        <v>20.82</v>
      </c>
      <c r="F201">
        <v>20.54</v>
      </c>
      <c r="G201">
        <v>20.27</v>
      </c>
      <c r="H201" s="380">
        <v>19.8186</v>
      </c>
      <c r="I201" s="380">
        <v>19.43</v>
      </c>
      <c r="J201" s="380">
        <v>18.96</v>
      </c>
      <c r="K201" s="380">
        <v>18.5</v>
      </c>
      <c r="L201" s="380">
        <v>18.14</v>
      </c>
      <c r="M201" s="380">
        <v>17.25</v>
      </c>
      <c r="N201" s="379">
        <v>17.25</v>
      </c>
      <c r="O201" s="378">
        <v>17.78</v>
      </c>
      <c r="P201" s="378">
        <v>17.47</v>
      </c>
      <c r="R201">
        <f t="shared" si="3"/>
        <v>1.0300610615312353</v>
      </c>
    </row>
    <row r="202" spans="1:18" x14ac:dyDescent="0.25">
      <c r="A202" t="s">
        <v>845</v>
      </c>
      <c r="B202">
        <v>22.65</v>
      </c>
      <c r="C202" s="605">
        <v>21.99</v>
      </c>
      <c r="D202">
        <v>21.51</v>
      </c>
      <c r="E202">
        <v>21.51</v>
      </c>
      <c r="F202">
        <v>21.22</v>
      </c>
      <c r="G202">
        <v>20.94</v>
      </c>
      <c r="H202" s="380">
        <v>20.4816</v>
      </c>
      <c r="I202" s="380">
        <v>20.079999999999998</v>
      </c>
      <c r="J202" s="380">
        <v>19.59</v>
      </c>
      <c r="K202" s="380">
        <v>19.11</v>
      </c>
      <c r="L202" s="380">
        <v>18.739999999999998</v>
      </c>
      <c r="M202" s="380">
        <v>17.82</v>
      </c>
      <c r="N202" s="379">
        <v>17.82</v>
      </c>
      <c r="O202" s="378">
        <v>18.37</v>
      </c>
      <c r="P202" s="378">
        <v>18.05</v>
      </c>
      <c r="R202">
        <f t="shared" si="3"/>
        <v>1.0300136425648021</v>
      </c>
    </row>
    <row r="203" spans="1:18" x14ac:dyDescent="0.25">
      <c r="A203" t="s">
        <v>846</v>
      </c>
      <c r="B203">
        <v>23.4</v>
      </c>
      <c r="C203" s="605">
        <v>22.72</v>
      </c>
      <c r="D203">
        <v>22.22</v>
      </c>
      <c r="E203">
        <v>22.22</v>
      </c>
      <c r="F203">
        <v>21.92</v>
      </c>
      <c r="G203">
        <v>21.63</v>
      </c>
      <c r="H203" s="380">
        <v>21.154799999999998</v>
      </c>
      <c r="I203" s="380">
        <v>20.74</v>
      </c>
      <c r="J203" s="380">
        <v>20.23</v>
      </c>
      <c r="K203" s="380">
        <v>19.739999999999998</v>
      </c>
      <c r="L203" s="380">
        <v>19.350000000000001</v>
      </c>
      <c r="M203" s="380">
        <v>18.399999999999999</v>
      </c>
      <c r="N203" s="379">
        <v>18.399999999999999</v>
      </c>
      <c r="O203" s="378">
        <v>18.97</v>
      </c>
      <c r="P203" s="378">
        <v>18.63</v>
      </c>
      <c r="R203">
        <f t="shared" si="3"/>
        <v>1.0299295774647887</v>
      </c>
    </row>
    <row r="204" spans="1:18" x14ac:dyDescent="0.25">
      <c r="A204" t="s">
        <v>847</v>
      </c>
      <c r="B204">
        <v>24.09</v>
      </c>
      <c r="C204" s="605">
        <v>23.39</v>
      </c>
      <c r="D204">
        <v>22.88</v>
      </c>
      <c r="E204">
        <v>22.88</v>
      </c>
      <c r="F204">
        <v>22.58</v>
      </c>
      <c r="G204">
        <v>22.28</v>
      </c>
      <c r="H204" s="380">
        <v>21.787199999999999</v>
      </c>
      <c r="I204" s="380">
        <v>21.36</v>
      </c>
      <c r="J204" s="380">
        <v>20.84</v>
      </c>
      <c r="K204" s="380">
        <v>20.329999999999998</v>
      </c>
      <c r="L204" s="380">
        <v>19.93</v>
      </c>
      <c r="M204" s="380">
        <v>18.95</v>
      </c>
      <c r="N204" s="379">
        <v>18.95</v>
      </c>
      <c r="O204" s="378">
        <v>19.54</v>
      </c>
      <c r="P204" s="378">
        <v>19.190000000000001</v>
      </c>
      <c r="R204">
        <f t="shared" si="3"/>
        <v>1.0299273193672509</v>
      </c>
    </row>
    <row r="205" spans="1:18" x14ac:dyDescent="0.25">
      <c r="A205" t="s">
        <v>848</v>
      </c>
      <c r="B205">
        <v>24.92</v>
      </c>
      <c r="C205" s="605">
        <v>24.19</v>
      </c>
      <c r="D205">
        <v>23.66</v>
      </c>
      <c r="E205">
        <v>23.66</v>
      </c>
      <c r="F205">
        <v>23.34</v>
      </c>
      <c r="G205">
        <v>23.03</v>
      </c>
      <c r="H205" s="380">
        <v>22.521599999999999</v>
      </c>
      <c r="I205" s="380">
        <v>22.08</v>
      </c>
      <c r="J205" s="380">
        <v>21.54</v>
      </c>
      <c r="K205" s="380">
        <v>21.01</v>
      </c>
      <c r="L205" s="380">
        <v>20.6</v>
      </c>
      <c r="M205" s="380">
        <v>19.59</v>
      </c>
      <c r="N205" s="379">
        <v>19.59</v>
      </c>
      <c r="O205" s="378">
        <v>20.2</v>
      </c>
      <c r="P205" s="378">
        <v>19.84</v>
      </c>
      <c r="R205">
        <f t="shared" si="3"/>
        <v>1.0301777594047128</v>
      </c>
    </row>
    <row r="206" spans="1:18" x14ac:dyDescent="0.25">
      <c r="A206" t="s">
        <v>849</v>
      </c>
      <c r="B206">
        <v>25.63</v>
      </c>
      <c r="C206" s="605">
        <v>24.88</v>
      </c>
      <c r="D206">
        <v>24.33</v>
      </c>
      <c r="E206">
        <v>24.33</v>
      </c>
      <c r="F206">
        <v>24.01</v>
      </c>
      <c r="G206">
        <v>23.69</v>
      </c>
      <c r="H206" s="380">
        <v>23.174399999999999</v>
      </c>
      <c r="I206" s="380">
        <v>22.72</v>
      </c>
      <c r="J206" s="380">
        <v>22.17</v>
      </c>
      <c r="K206" s="380">
        <v>21.63</v>
      </c>
      <c r="L206" s="380">
        <v>21.21</v>
      </c>
      <c r="M206" s="380">
        <v>20.170000000000002</v>
      </c>
      <c r="N206" s="379">
        <v>20.170000000000002</v>
      </c>
      <c r="O206" s="378">
        <v>20.79</v>
      </c>
      <c r="P206" s="378">
        <v>20.420000000000002</v>
      </c>
      <c r="R206">
        <f t="shared" si="3"/>
        <v>1.030144694533762</v>
      </c>
    </row>
    <row r="207" spans="1:18" x14ac:dyDescent="0.25">
      <c r="A207" t="s">
        <v>850</v>
      </c>
      <c r="B207">
        <v>26.35</v>
      </c>
      <c r="C207" s="605">
        <v>25.58</v>
      </c>
      <c r="D207">
        <v>25.02</v>
      </c>
      <c r="E207">
        <v>25.02</v>
      </c>
      <c r="F207">
        <v>24.69</v>
      </c>
      <c r="G207">
        <v>24.36</v>
      </c>
      <c r="H207" s="380">
        <v>23.817</v>
      </c>
      <c r="I207" s="380">
        <v>23.35</v>
      </c>
      <c r="J207" s="380">
        <v>22.78</v>
      </c>
      <c r="K207" s="380">
        <v>22.22</v>
      </c>
      <c r="L207" s="380">
        <v>21.78</v>
      </c>
      <c r="M207" s="380">
        <v>20.71</v>
      </c>
      <c r="N207" s="379">
        <v>20.71</v>
      </c>
      <c r="O207" s="378">
        <v>21.35</v>
      </c>
      <c r="P207" s="378">
        <v>20.97</v>
      </c>
      <c r="R207">
        <f t="shared" si="3"/>
        <v>1.0301016419077405</v>
      </c>
    </row>
    <row r="208" spans="1:18" x14ac:dyDescent="0.25">
      <c r="A208" t="s">
        <v>851</v>
      </c>
      <c r="B208">
        <v>27.1</v>
      </c>
      <c r="C208" s="605">
        <v>26.31</v>
      </c>
      <c r="D208">
        <v>25.73</v>
      </c>
      <c r="E208">
        <v>25.73</v>
      </c>
      <c r="F208">
        <v>25.39</v>
      </c>
      <c r="G208">
        <v>25.05</v>
      </c>
      <c r="H208" s="380">
        <v>24.500399999999999</v>
      </c>
      <c r="I208" s="380">
        <v>24.02</v>
      </c>
      <c r="J208" s="380">
        <v>23.43</v>
      </c>
      <c r="K208" s="380">
        <v>22.86</v>
      </c>
      <c r="L208" s="380">
        <v>22.41</v>
      </c>
      <c r="M208" s="380">
        <v>21.31</v>
      </c>
      <c r="N208" s="379">
        <v>21.31</v>
      </c>
      <c r="O208" s="378">
        <v>21.97</v>
      </c>
      <c r="P208" s="378">
        <v>21.58</v>
      </c>
      <c r="R208">
        <f t="shared" si="3"/>
        <v>1.0300266058532879</v>
      </c>
    </row>
    <row r="209" spans="1:18" x14ac:dyDescent="0.25">
      <c r="A209" t="s">
        <v>852</v>
      </c>
      <c r="B209">
        <v>27.8</v>
      </c>
      <c r="C209" s="605">
        <v>26.99</v>
      </c>
      <c r="D209">
        <v>26.4</v>
      </c>
      <c r="E209">
        <v>26.4</v>
      </c>
      <c r="F209">
        <v>26.05</v>
      </c>
      <c r="G209">
        <v>25.7</v>
      </c>
      <c r="H209" s="380">
        <v>25.1328</v>
      </c>
      <c r="I209" s="380">
        <v>24.64</v>
      </c>
      <c r="J209" s="380">
        <v>24.04</v>
      </c>
      <c r="K209" s="380">
        <v>23.45</v>
      </c>
      <c r="L209" s="380">
        <v>22.99</v>
      </c>
      <c r="M209" s="380">
        <v>21.86</v>
      </c>
      <c r="N209" s="379">
        <v>21.86</v>
      </c>
      <c r="O209" s="378">
        <v>22.54</v>
      </c>
      <c r="P209" s="378">
        <v>22.14</v>
      </c>
      <c r="R209">
        <f t="shared" si="3"/>
        <v>1.0300111152278622</v>
      </c>
    </row>
    <row r="210" spans="1:18" x14ac:dyDescent="0.25">
      <c r="A210" t="s">
        <v>853</v>
      </c>
      <c r="B210">
        <v>28.58</v>
      </c>
      <c r="C210" s="605">
        <v>27.75</v>
      </c>
      <c r="D210">
        <v>27.14</v>
      </c>
      <c r="E210">
        <v>27.14</v>
      </c>
      <c r="F210">
        <v>26.78</v>
      </c>
      <c r="G210">
        <v>26.42</v>
      </c>
      <c r="H210" s="380">
        <v>25.836599999999997</v>
      </c>
      <c r="I210" s="380">
        <v>25.33</v>
      </c>
      <c r="J210" s="380">
        <v>24.71</v>
      </c>
      <c r="K210" s="380">
        <v>24.11</v>
      </c>
      <c r="L210" s="380">
        <v>23.64</v>
      </c>
      <c r="M210" s="380">
        <v>22.48</v>
      </c>
      <c r="N210" s="379">
        <v>22.48</v>
      </c>
      <c r="O210" s="378">
        <v>23.18</v>
      </c>
      <c r="P210" s="378">
        <v>22.77</v>
      </c>
      <c r="R210">
        <f t="shared" si="3"/>
        <v>1.0299099099099098</v>
      </c>
    </row>
    <row r="211" spans="1:18" x14ac:dyDescent="0.25">
      <c r="A211" t="s">
        <v>854</v>
      </c>
      <c r="B211">
        <v>29.42</v>
      </c>
      <c r="C211" s="605">
        <v>28.56</v>
      </c>
      <c r="D211">
        <v>27.93</v>
      </c>
      <c r="E211">
        <v>27.93</v>
      </c>
      <c r="F211">
        <v>27.56</v>
      </c>
      <c r="G211">
        <v>27.19</v>
      </c>
      <c r="H211" s="380">
        <v>26.5914</v>
      </c>
      <c r="I211" s="380">
        <v>26.07</v>
      </c>
      <c r="J211" s="380">
        <v>25.43</v>
      </c>
      <c r="K211" s="380">
        <v>24.81</v>
      </c>
      <c r="L211" s="380">
        <v>24.32</v>
      </c>
      <c r="M211" s="380">
        <v>23.12</v>
      </c>
      <c r="N211" s="379">
        <v>23.12</v>
      </c>
      <c r="O211" s="378">
        <v>23.84</v>
      </c>
      <c r="P211" s="378">
        <v>23.42</v>
      </c>
      <c r="R211">
        <f t="shared" si="3"/>
        <v>1.0301120448179273</v>
      </c>
    </row>
    <row r="212" spans="1:18" x14ac:dyDescent="0.25">
      <c r="A212" t="s">
        <v>855</v>
      </c>
      <c r="B212">
        <v>20</v>
      </c>
      <c r="C212" s="605">
        <v>19.420000000000002</v>
      </c>
      <c r="D212">
        <v>18.989999999999998</v>
      </c>
      <c r="E212">
        <v>18.989999999999998</v>
      </c>
      <c r="F212">
        <v>18.739999999999998</v>
      </c>
      <c r="G212">
        <v>18.489999999999998</v>
      </c>
      <c r="H212" s="380">
        <v>18.084600000000002</v>
      </c>
      <c r="I212" s="380">
        <v>17.73</v>
      </c>
      <c r="J212" s="380">
        <v>17.3</v>
      </c>
      <c r="K212" s="380">
        <v>16.88</v>
      </c>
      <c r="L212" s="380">
        <v>16.55</v>
      </c>
      <c r="M212" s="380">
        <v>15.74</v>
      </c>
      <c r="N212" s="379">
        <v>15.74</v>
      </c>
      <c r="O212" s="378">
        <v>16.23</v>
      </c>
      <c r="P212" s="378">
        <v>15.94</v>
      </c>
      <c r="R212">
        <f t="shared" si="3"/>
        <v>1.0298661174047372</v>
      </c>
    </row>
    <row r="213" spans="1:18" x14ac:dyDescent="0.25">
      <c r="A213" t="s">
        <v>856</v>
      </c>
      <c r="B213">
        <v>20.96</v>
      </c>
      <c r="C213" s="605">
        <v>20.350000000000001</v>
      </c>
      <c r="D213">
        <v>19.899999999999999</v>
      </c>
      <c r="E213">
        <v>19.899999999999999</v>
      </c>
      <c r="F213">
        <v>19.63</v>
      </c>
      <c r="G213">
        <v>19.37</v>
      </c>
      <c r="H213" s="380">
        <v>18.941400000000002</v>
      </c>
      <c r="I213" s="380">
        <v>18.57</v>
      </c>
      <c r="J213" s="380">
        <v>18.12</v>
      </c>
      <c r="K213" s="380">
        <v>17.68</v>
      </c>
      <c r="L213" s="380">
        <v>17.329999999999998</v>
      </c>
      <c r="M213" s="380">
        <v>16.48</v>
      </c>
      <c r="N213" s="379">
        <v>16.48</v>
      </c>
      <c r="O213" s="378">
        <v>16.989999999999998</v>
      </c>
      <c r="P213" s="378">
        <v>16.690000000000001</v>
      </c>
      <c r="R213">
        <f t="shared" si="3"/>
        <v>1.02997542997543</v>
      </c>
    </row>
    <row r="214" spans="1:18" x14ac:dyDescent="0.25">
      <c r="A214" t="s">
        <v>857</v>
      </c>
      <c r="B214">
        <v>21.69</v>
      </c>
      <c r="C214" s="605">
        <v>21.06</v>
      </c>
      <c r="D214">
        <v>20.6</v>
      </c>
      <c r="E214">
        <v>20.6</v>
      </c>
      <c r="F214">
        <v>20.329999999999998</v>
      </c>
      <c r="G214">
        <v>20.03</v>
      </c>
      <c r="H214" s="380">
        <v>19.6248</v>
      </c>
      <c r="I214" s="380">
        <v>19.239999999999998</v>
      </c>
      <c r="J214" s="380">
        <v>18.77</v>
      </c>
      <c r="K214" s="380">
        <v>18.309999999999999</v>
      </c>
      <c r="L214" s="380">
        <v>17.95</v>
      </c>
      <c r="M214" s="380">
        <v>17.07</v>
      </c>
      <c r="N214" s="379">
        <v>17.07</v>
      </c>
      <c r="O214" s="378">
        <v>17.600000000000001</v>
      </c>
      <c r="P214" s="378">
        <v>17.29</v>
      </c>
      <c r="R214">
        <f t="shared" si="3"/>
        <v>1.02991452991453</v>
      </c>
    </row>
    <row r="215" spans="1:18" x14ac:dyDescent="0.25">
      <c r="A215" t="s">
        <v>858</v>
      </c>
      <c r="B215">
        <v>22.4</v>
      </c>
      <c r="C215" s="605">
        <v>21.75</v>
      </c>
      <c r="D215">
        <v>21.27</v>
      </c>
      <c r="E215">
        <v>21.27</v>
      </c>
      <c r="F215">
        <v>20.99</v>
      </c>
      <c r="G215">
        <v>20.71</v>
      </c>
      <c r="H215" s="380">
        <v>20.247000000000003</v>
      </c>
      <c r="I215" s="380">
        <v>19.850000000000001</v>
      </c>
      <c r="J215" s="380">
        <v>19.37</v>
      </c>
      <c r="K215" s="380">
        <v>18.899999999999999</v>
      </c>
      <c r="L215" s="380">
        <v>18.53</v>
      </c>
      <c r="M215" s="380">
        <v>17.62</v>
      </c>
      <c r="N215" s="379">
        <v>17.62</v>
      </c>
      <c r="O215" s="378">
        <v>18.170000000000002</v>
      </c>
      <c r="P215" s="378">
        <v>17.850000000000001</v>
      </c>
      <c r="R215">
        <f t="shared" si="3"/>
        <v>1.0298850574712644</v>
      </c>
    </row>
    <row r="216" spans="1:18" x14ac:dyDescent="0.25">
      <c r="A216" t="s">
        <v>859</v>
      </c>
      <c r="B216">
        <v>23.15</v>
      </c>
      <c r="C216" s="605">
        <v>22.48</v>
      </c>
      <c r="D216">
        <v>21.99</v>
      </c>
      <c r="E216">
        <v>21.99</v>
      </c>
      <c r="F216">
        <v>21.7</v>
      </c>
      <c r="G216">
        <v>21.41</v>
      </c>
      <c r="H216" s="380">
        <v>20.9406</v>
      </c>
      <c r="I216" s="380">
        <v>20.53</v>
      </c>
      <c r="J216" s="380">
        <v>20.03</v>
      </c>
      <c r="K216" s="380">
        <v>19.54</v>
      </c>
      <c r="L216" s="380">
        <v>19.16</v>
      </c>
      <c r="M216" s="380">
        <v>18.22</v>
      </c>
      <c r="N216" s="379">
        <v>18.22</v>
      </c>
      <c r="O216" s="378">
        <v>18.78</v>
      </c>
      <c r="P216" s="378">
        <v>18.45</v>
      </c>
      <c r="R216">
        <f t="shared" si="3"/>
        <v>1.0298042704626333</v>
      </c>
    </row>
    <row r="217" spans="1:18" x14ac:dyDescent="0.25">
      <c r="A217" t="s">
        <v>860</v>
      </c>
      <c r="B217">
        <v>23.9</v>
      </c>
      <c r="C217" s="605">
        <v>23.2</v>
      </c>
      <c r="D217">
        <v>22.69</v>
      </c>
      <c r="E217">
        <v>22.69</v>
      </c>
      <c r="F217">
        <v>22.39</v>
      </c>
      <c r="G217">
        <v>22.09</v>
      </c>
      <c r="H217" s="380">
        <v>21.6036</v>
      </c>
      <c r="I217" s="380">
        <v>21.18</v>
      </c>
      <c r="J217" s="380">
        <v>20.66</v>
      </c>
      <c r="K217" s="380">
        <v>20.16</v>
      </c>
      <c r="L217" s="380">
        <v>19.760000000000002</v>
      </c>
      <c r="M217" s="380">
        <v>18.79</v>
      </c>
      <c r="N217" s="379">
        <v>18.79</v>
      </c>
      <c r="O217" s="378">
        <v>19.37</v>
      </c>
      <c r="P217" s="378">
        <v>19.03</v>
      </c>
      <c r="R217">
        <f t="shared" si="3"/>
        <v>1.0301724137931034</v>
      </c>
    </row>
    <row r="218" spans="1:18" x14ac:dyDescent="0.25">
      <c r="A218" t="s">
        <v>861</v>
      </c>
      <c r="B218">
        <v>24.66</v>
      </c>
      <c r="C218" s="605">
        <v>23.94</v>
      </c>
      <c r="D218">
        <v>23.41</v>
      </c>
      <c r="E218">
        <v>23.41</v>
      </c>
      <c r="F218">
        <v>23.1</v>
      </c>
      <c r="G218">
        <v>22.79</v>
      </c>
      <c r="H218" s="380">
        <v>22.287000000000003</v>
      </c>
      <c r="I218" s="380">
        <v>21.85</v>
      </c>
      <c r="J218" s="380">
        <v>21.32</v>
      </c>
      <c r="K218" s="380">
        <v>20.8</v>
      </c>
      <c r="L218" s="380">
        <v>20.39</v>
      </c>
      <c r="M218" s="380">
        <v>19.39</v>
      </c>
      <c r="N218" s="379">
        <v>19.39</v>
      </c>
      <c r="O218" s="378">
        <v>19.989999999999998</v>
      </c>
      <c r="P218" s="378">
        <v>19.64</v>
      </c>
      <c r="R218">
        <f t="shared" si="3"/>
        <v>1.0300751879699248</v>
      </c>
    </row>
    <row r="219" spans="1:18" x14ac:dyDescent="0.25">
      <c r="A219" t="s">
        <v>862</v>
      </c>
      <c r="B219">
        <v>25.44</v>
      </c>
      <c r="C219" s="605">
        <v>24.7</v>
      </c>
      <c r="D219">
        <v>24.16</v>
      </c>
      <c r="E219">
        <v>24.16</v>
      </c>
      <c r="F219">
        <v>23.84</v>
      </c>
      <c r="G219">
        <v>23.52</v>
      </c>
      <c r="H219" s="380">
        <v>23.001000000000001</v>
      </c>
      <c r="I219" s="380">
        <v>22.55</v>
      </c>
      <c r="J219" s="380">
        <v>22</v>
      </c>
      <c r="K219" s="380">
        <v>21.46</v>
      </c>
      <c r="L219" s="380">
        <v>21.04</v>
      </c>
      <c r="M219" s="380">
        <v>20.010000000000002</v>
      </c>
      <c r="N219" s="379">
        <v>20.010000000000002</v>
      </c>
      <c r="O219" s="378">
        <v>20.63</v>
      </c>
      <c r="P219" s="378">
        <v>20.27</v>
      </c>
      <c r="R219">
        <f t="shared" si="3"/>
        <v>1.0299595141700406</v>
      </c>
    </row>
    <row r="220" spans="1:18" x14ac:dyDescent="0.25">
      <c r="A220" t="s">
        <v>863</v>
      </c>
      <c r="B220">
        <v>26.28</v>
      </c>
      <c r="C220" s="605">
        <v>25.51</v>
      </c>
      <c r="D220">
        <v>24.95</v>
      </c>
      <c r="E220">
        <v>24.95</v>
      </c>
      <c r="F220">
        <v>24.62</v>
      </c>
      <c r="G220">
        <v>24.29</v>
      </c>
      <c r="H220" s="380">
        <v>23.755800000000001</v>
      </c>
      <c r="I220" s="380">
        <v>23.29</v>
      </c>
      <c r="J220" s="380">
        <v>22.72</v>
      </c>
      <c r="K220" s="380">
        <v>22.17</v>
      </c>
      <c r="L220" s="380">
        <v>21.74</v>
      </c>
      <c r="M220" s="380">
        <v>20.67</v>
      </c>
      <c r="N220" s="379">
        <v>20.67</v>
      </c>
      <c r="O220" s="378">
        <v>21.31</v>
      </c>
      <c r="P220" s="378">
        <v>20.93</v>
      </c>
      <c r="R220">
        <f t="shared" si="3"/>
        <v>1.0301842414739317</v>
      </c>
    </row>
    <row r="221" spans="1:18" x14ac:dyDescent="0.25">
      <c r="A221" t="s">
        <v>864</v>
      </c>
      <c r="B221">
        <v>27.03</v>
      </c>
      <c r="C221" s="605">
        <v>26.24</v>
      </c>
      <c r="D221">
        <v>25.66</v>
      </c>
      <c r="E221">
        <v>25.66</v>
      </c>
      <c r="F221">
        <v>25.32</v>
      </c>
      <c r="G221">
        <v>24.98</v>
      </c>
      <c r="H221" s="380">
        <v>24.428999999999998</v>
      </c>
      <c r="I221" s="380">
        <v>23.95</v>
      </c>
      <c r="J221" s="380">
        <v>23.37</v>
      </c>
      <c r="K221" s="380">
        <v>22.8</v>
      </c>
      <c r="L221" s="380">
        <v>22.35</v>
      </c>
      <c r="M221" s="380">
        <v>21.25</v>
      </c>
      <c r="N221" s="379">
        <v>21.25</v>
      </c>
      <c r="O221" s="378">
        <v>21.91</v>
      </c>
      <c r="P221" s="378">
        <v>21.52</v>
      </c>
      <c r="R221">
        <f t="shared" si="3"/>
        <v>1.0301067073170733</v>
      </c>
    </row>
    <row r="222" spans="1:18" x14ac:dyDescent="0.25">
      <c r="A222" t="s">
        <v>865</v>
      </c>
      <c r="B222">
        <v>27.77</v>
      </c>
      <c r="C222" s="605">
        <v>26.96</v>
      </c>
      <c r="D222">
        <v>26.37</v>
      </c>
      <c r="E222">
        <v>26.37</v>
      </c>
      <c r="F222">
        <v>26.02</v>
      </c>
      <c r="G222">
        <v>25.67</v>
      </c>
      <c r="H222" s="380">
        <v>25.112400000000001</v>
      </c>
      <c r="I222" s="380">
        <v>24.62</v>
      </c>
      <c r="J222" s="380">
        <v>24.02</v>
      </c>
      <c r="K222" s="380">
        <v>23.43</v>
      </c>
      <c r="L222" s="380">
        <v>22.97</v>
      </c>
      <c r="M222" s="380">
        <v>21.84</v>
      </c>
      <c r="N222" s="379">
        <v>21.84</v>
      </c>
      <c r="O222" s="378">
        <v>22.52</v>
      </c>
      <c r="P222" s="378">
        <v>22.12</v>
      </c>
      <c r="R222">
        <f t="shared" si="3"/>
        <v>1.0300445103857567</v>
      </c>
    </row>
    <row r="223" spans="1:18" x14ac:dyDescent="0.25">
      <c r="A223" t="s">
        <v>866</v>
      </c>
      <c r="B223">
        <v>28.54</v>
      </c>
      <c r="C223" s="605">
        <v>27.71</v>
      </c>
      <c r="D223">
        <v>27.1</v>
      </c>
      <c r="E223">
        <v>27.1</v>
      </c>
      <c r="F223">
        <v>26.74</v>
      </c>
      <c r="G223">
        <v>26.38</v>
      </c>
      <c r="H223" s="380">
        <v>25.7958</v>
      </c>
      <c r="I223" s="380">
        <v>25.29</v>
      </c>
      <c r="J223" s="380">
        <v>24.67</v>
      </c>
      <c r="K223" s="380">
        <v>24.07</v>
      </c>
      <c r="L223" s="380">
        <v>23.6</v>
      </c>
      <c r="M223" s="380">
        <v>22.45</v>
      </c>
      <c r="N223" s="379">
        <v>22.45</v>
      </c>
      <c r="O223" s="378">
        <v>23.14</v>
      </c>
      <c r="P223" s="378">
        <v>22.73</v>
      </c>
      <c r="R223">
        <f t="shared" si="3"/>
        <v>1.02995308552869</v>
      </c>
    </row>
    <row r="224" spans="1:18" x14ac:dyDescent="0.25">
      <c r="A224" t="s">
        <v>867</v>
      </c>
      <c r="B224">
        <v>29.36</v>
      </c>
      <c r="C224" s="605">
        <v>28.5</v>
      </c>
      <c r="D224">
        <v>27.87</v>
      </c>
      <c r="E224">
        <v>27.87</v>
      </c>
      <c r="F224">
        <v>27.5</v>
      </c>
      <c r="G224">
        <v>27.13</v>
      </c>
      <c r="H224" s="380">
        <v>26.530200000000001</v>
      </c>
      <c r="I224" s="380">
        <v>26.01</v>
      </c>
      <c r="J224" s="380">
        <v>25.38</v>
      </c>
      <c r="K224" s="380">
        <v>24.76</v>
      </c>
      <c r="L224" s="380">
        <v>24.27</v>
      </c>
      <c r="M224" s="380">
        <v>23.08</v>
      </c>
      <c r="N224" s="379">
        <v>23.08</v>
      </c>
      <c r="O224" s="378">
        <v>23.79</v>
      </c>
      <c r="P224" s="378">
        <v>23.37</v>
      </c>
      <c r="R224">
        <f t="shared" si="3"/>
        <v>1.0301754385964912</v>
      </c>
    </row>
    <row r="225" spans="1:18" x14ac:dyDescent="0.25">
      <c r="A225" t="s">
        <v>868</v>
      </c>
      <c r="B225">
        <v>30.15</v>
      </c>
      <c r="C225" s="605">
        <v>29.27</v>
      </c>
      <c r="D225">
        <v>28.63</v>
      </c>
      <c r="E225">
        <v>28.63</v>
      </c>
      <c r="F225">
        <v>28.25</v>
      </c>
      <c r="G225">
        <v>27.87</v>
      </c>
      <c r="H225" s="380">
        <v>27.264600000000002</v>
      </c>
      <c r="I225" s="380">
        <v>26.73</v>
      </c>
      <c r="J225" s="380">
        <v>26.08</v>
      </c>
      <c r="K225" s="380">
        <v>25.44</v>
      </c>
      <c r="L225" s="380">
        <v>24.94</v>
      </c>
      <c r="M225" s="380">
        <v>23.72</v>
      </c>
      <c r="N225" s="379">
        <v>23.72</v>
      </c>
      <c r="O225" s="378">
        <v>24.45</v>
      </c>
      <c r="P225" s="378">
        <v>24.02</v>
      </c>
      <c r="R225">
        <f t="shared" si="3"/>
        <v>1.0300649128800821</v>
      </c>
    </row>
    <row r="226" spans="1:18" x14ac:dyDescent="0.25">
      <c r="A226" t="s">
        <v>869</v>
      </c>
      <c r="B226">
        <v>31.03</v>
      </c>
      <c r="C226" s="605">
        <v>30.13</v>
      </c>
      <c r="D226">
        <v>29.47</v>
      </c>
      <c r="E226">
        <v>29.47</v>
      </c>
      <c r="F226">
        <v>29.08</v>
      </c>
      <c r="G226">
        <v>28.69</v>
      </c>
      <c r="H226" s="380">
        <v>28.060200000000002</v>
      </c>
      <c r="I226" s="380">
        <v>27.51</v>
      </c>
      <c r="J226" s="380">
        <v>26.84</v>
      </c>
      <c r="K226" s="380">
        <v>26.19</v>
      </c>
      <c r="L226" s="380">
        <v>25.68</v>
      </c>
      <c r="M226" s="380">
        <v>24.42</v>
      </c>
      <c r="N226" s="379">
        <v>24.42</v>
      </c>
      <c r="O226" s="378">
        <v>25.18</v>
      </c>
      <c r="P226" s="378">
        <v>24.73</v>
      </c>
      <c r="R226">
        <f t="shared" si="3"/>
        <v>1.0298705609027548</v>
      </c>
    </row>
    <row r="227" spans="1:18" x14ac:dyDescent="0.25">
      <c r="A227" t="s">
        <v>870</v>
      </c>
      <c r="B227">
        <v>21.1</v>
      </c>
      <c r="C227" s="605">
        <v>20.49</v>
      </c>
      <c r="D227">
        <v>20.04</v>
      </c>
      <c r="E227">
        <v>20.04</v>
      </c>
      <c r="F227">
        <v>19.77</v>
      </c>
      <c r="G227">
        <v>19.510000000000002</v>
      </c>
      <c r="H227" s="380">
        <v>19.084200000000003</v>
      </c>
      <c r="I227" s="380">
        <v>18.71</v>
      </c>
      <c r="J227" s="380">
        <v>18.25</v>
      </c>
      <c r="K227" s="380">
        <v>17.8</v>
      </c>
      <c r="L227" s="380">
        <v>17.45</v>
      </c>
      <c r="M227" s="380">
        <v>16.600000000000001</v>
      </c>
      <c r="N227" s="379">
        <v>16.600000000000001</v>
      </c>
      <c r="O227" s="378">
        <v>17.11</v>
      </c>
      <c r="P227" s="378">
        <v>16.809999999999999</v>
      </c>
      <c r="R227">
        <f t="shared" si="3"/>
        <v>1.0297706198145438</v>
      </c>
    </row>
    <row r="228" spans="1:18" x14ac:dyDescent="0.25">
      <c r="A228" t="s">
        <v>871</v>
      </c>
      <c r="B228">
        <v>22.03</v>
      </c>
      <c r="C228" s="605">
        <v>21.39</v>
      </c>
      <c r="D228">
        <v>20.92</v>
      </c>
      <c r="E228">
        <v>20.92</v>
      </c>
      <c r="F228">
        <v>20.64</v>
      </c>
      <c r="G228">
        <v>20.37</v>
      </c>
      <c r="H228" s="380">
        <v>19.9206</v>
      </c>
      <c r="I228" s="380">
        <v>19.53</v>
      </c>
      <c r="J228" s="380">
        <v>19.05</v>
      </c>
      <c r="K228" s="380">
        <v>18.59</v>
      </c>
      <c r="L228" s="380">
        <v>18.23</v>
      </c>
      <c r="M228" s="380">
        <v>17.329999999999998</v>
      </c>
      <c r="N228" s="379">
        <v>17.329999999999998</v>
      </c>
      <c r="O228" s="378">
        <v>17.87</v>
      </c>
      <c r="P228" s="378">
        <v>17.55</v>
      </c>
      <c r="R228">
        <f t="shared" si="3"/>
        <v>1.0299205236091631</v>
      </c>
    </row>
    <row r="229" spans="1:18" x14ac:dyDescent="0.25">
      <c r="A229" t="s">
        <v>872</v>
      </c>
      <c r="B229">
        <v>22.86</v>
      </c>
      <c r="C229" s="605">
        <v>22.19</v>
      </c>
      <c r="D229">
        <v>21.7</v>
      </c>
      <c r="E229">
        <v>21.7</v>
      </c>
      <c r="F229">
        <v>21.41</v>
      </c>
      <c r="G229">
        <v>21.12</v>
      </c>
      <c r="H229" s="380">
        <v>20.655000000000001</v>
      </c>
      <c r="I229" s="380">
        <v>20.25</v>
      </c>
      <c r="J229" s="380">
        <v>19.760000000000002</v>
      </c>
      <c r="K229" s="380">
        <v>19.28</v>
      </c>
      <c r="L229" s="380">
        <v>18.899999999999999</v>
      </c>
      <c r="M229" s="380">
        <v>17.97</v>
      </c>
      <c r="N229" s="379">
        <v>17.97</v>
      </c>
      <c r="O229" s="378">
        <v>18.53</v>
      </c>
      <c r="P229" s="378">
        <v>18.2</v>
      </c>
      <c r="R229">
        <f t="shared" si="3"/>
        <v>1.0301937809824244</v>
      </c>
    </row>
    <row r="230" spans="1:18" x14ac:dyDescent="0.25">
      <c r="A230" t="s">
        <v>873</v>
      </c>
      <c r="B230">
        <v>23.59</v>
      </c>
      <c r="C230" s="605">
        <v>22.9</v>
      </c>
      <c r="D230">
        <v>22.4</v>
      </c>
      <c r="E230">
        <v>22.4</v>
      </c>
      <c r="F230">
        <v>22.1</v>
      </c>
      <c r="G230">
        <v>21.81</v>
      </c>
      <c r="H230" s="380">
        <v>21.328199999999999</v>
      </c>
      <c r="I230" s="380">
        <v>20.91</v>
      </c>
      <c r="J230" s="380">
        <v>20.399999999999999</v>
      </c>
      <c r="K230" s="380">
        <v>19.899999999999999</v>
      </c>
      <c r="L230" s="380">
        <v>19.510000000000002</v>
      </c>
      <c r="M230" s="380">
        <v>18.559999999999999</v>
      </c>
      <c r="N230" s="379">
        <v>18.559999999999999</v>
      </c>
      <c r="O230" s="378">
        <v>19.13</v>
      </c>
      <c r="P230" s="378">
        <v>18.79</v>
      </c>
      <c r="R230">
        <f t="shared" si="3"/>
        <v>1.0301310043668124</v>
      </c>
    </row>
    <row r="231" spans="1:18" x14ac:dyDescent="0.25">
      <c r="A231" t="s">
        <v>874</v>
      </c>
      <c r="B231">
        <v>24.42</v>
      </c>
      <c r="C231" s="605">
        <v>23.71</v>
      </c>
      <c r="D231">
        <v>23.19</v>
      </c>
      <c r="E231">
        <v>23.19</v>
      </c>
      <c r="F231">
        <v>22.88</v>
      </c>
      <c r="G231">
        <v>22.58</v>
      </c>
      <c r="H231" s="380">
        <v>22.082999999999998</v>
      </c>
      <c r="I231" s="380">
        <v>21.65</v>
      </c>
      <c r="J231" s="380">
        <v>21.12</v>
      </c>
      <c r="K231" s="380">
        <v>20.6</v>
      </c>
      <c r="L231" s="380">
        <v>20.2</v>
      </c>
      <c r="M231" s="380">
        <v>19.21</v>
      </c>
      <c r="N231" s="379">
        <v>19.21</v>
      </c>
      <c r="O231" s="378">
        <v>19.8</v>
      </c>
      <c r="P231" s="378">
        <v>19.45</v>
      </c>
      <c r="R231">
        <f t="shared" si="3"/>
        <v>1.0299451708140026</v>
      </c>
    </row>
    <row r="232" spans="1:18" x14ac:dyDescent="0.25">
      <c r="A232" t="s">
        <v>875</v>
      </c>
      <c r="B232">
        <v>25.19</v>
      </c>
      <c r="C232" s="605">
        <v>24.46</v>
      </c>
      <c r="D232">
        <v>23.92</v>
      </c>
      <c r="E232">
        <v>23.92</v>
      </c>
      <c r="F232">
        <v>23.6</v>
      </c>
      <c r="G232">
        <v>23.29</v>
      </c>
      <c r="H232" s="380">
        <v>22.776599999999998</v>
      </c>
      <c r="I232" s="380">
        <v>22.33</v>
      </c>
      <c r="J232" s="380">
        <v>21.79</v>
      </c>
      <c r="K232" s="380">
        <v>21.26</v>
      </c>
      <c r="L232" s="380">
        <v>20.84</v>
      </c>
      <c r="M232" s="380">
        <v>19.82</v>
      </c>
      <c r="N232" s="379">
        <v>19.82</v>
      </c>
      <c r="O232" s="378">
        <v>20.43</v>
      </c>
      <c r="P232" s="378">
        <v>20.07</v>
      </c>
      <c r="R232">
        <f t="shared" si="3"/>
        <v>1.0298446443172526</v>
      </c>
    </row>
    <row r="233" spans="1:18" x14ac:dyDescent="0.25">
      <c r="A233" t="s">
        <v>876</v>
      </c>
      <c r="B233">
        <v>26.02</v>
      </c>
      <c r="C233" s="605">
        <v>25.26</v>
      </c>
      <c r="D233">
        <v>24.7</v>
      </c>
      <c r="E233">
        <v>24.7</v>
      </c>
      <c r="F233">
        <v>24.37</v>
      </c>
      <c r="G233">
        <v>24.05</v>
      </c>
      <c r="H233" s="380">
        <v>23.5212</v>
      </c>
      <c r="I233" s="380">
        <v>23.06</v>
      </c>
      <c r="J233" s="380">
        <v>22.5</v>
      </c>
      <c r="K233" s="380">
        <v>21.95</v>
      </c>
      <c r="L233" s="380">
        <v>21.52</v>
      </c>
      <c r="M233" s="380">
        <v>20.47</v>
      </c>
      <c r="N233" s="379">
        <v>20.47</v>
      </c>
      <c r="O233" s="378">
        <v>21.1</v>
      </c>
      <c r="P233" s="378">
        <v>20.73</v>
      </c>
      <c r="R233">
        <f t="shared" si="3"/>
        <v>1.0300870942201108</v>
      </c>
    </row>
    <row r="234" spans="1:18" x14ac:dyDescent="0.25">
      <c r="A234" t="s">
        <v>877</v>
      </c>
      <c r="B234">
        <v>26.89</v>
      </c>
      <c r="C234" s="605">
        <v>26.11</v>
      </c>
      <c r="D234">
        <v>25.54</v>
      </c>
      <c r="E234">
        <v>25.54</v>
      </c>
      <c r="F234">
        <v>25.2</v>
      </c>
      <c r="G234">
        <v>24.86</v>
      </c>
      <c r="H234" s="380">
        <v>24.3066</v>
      </c>
      <c r="I234" s="380">
        <v>23.83</v>
      </c>
      <c r="J234" s="380">
        <v>23.25</v>
      </c>
      <c r="K234" s="380">
        <v>22.68</v>
      </c>
      <c r="L234" s="380">
        <v>22.24</v>
      </c>
      <c r="M234" s="380">
        <v>21.15</v>
      </c>
      <c r="N234" s="379">
        <v>21.15</v>
      </c>
      <c r="O234" s="378">
        <v>21.8</v>
      </c>
      <c r="P234" s="378">
        <v>21.41</v>
      </c>
      <c r="R234">
        <f t="shared" si="3"/>
        <v>1.0298736116430487</v>
      </c>
    </row>
    <row r="235" spans="1:18" x14ac:dyDescent="0.25">
      <c r="A235" t="s">
        <v>878</v>
      </c>
      <c r="B235">
        <v>27.76</v>
      </c>
      <c r="C235" s="605">
        <v>26.95</v>
      </c>
      <c r="D235">
        <v>26.36</v>
      </c>
      <c r="E235">
        <v>26.36</v>
      </c>
      <c r="F235">
        <v>26.01</v>
      </c>
      <c r="G235">
        <v>25.66</v>
      </c>
      <c r="H235" s="380">
        <v>25.1022</v>
      </c>
      <c r="I235" s="380">
        <v>24.61</v>
      </c>
      <c r="J235" s="380">
        <v>24.01</v>
      </c>
      <c r="K235" s="380">
        <v>23.42</v>
      </c>
      <c r="L235" s="380">
        <v>22.96</v>
      </c>
      <c r="M235" s="380">
        <v>21.83</v>
      </c>
      <c r="N235" s="379">
        <v>21.83</v>
      </c>
      <c r="O235" s="378">
        <v>22.51</v>
      </c>
      <c r="P235" s="378">
        <v>22.11</v>
      </c>
      <c r="R235">
        <f t="shared" si="3"/>
        <v>1.0300556586270873</v>
      </c>
    </row>
    <row r="236" spans="1:18" x14ac:dyDescent="0.25">
      <c r="A236" t="s">
        <v>879</v>
      </c>
      <c r="B236">
        <v>28.52</v>
      </c>
      <c r="C236" s="605">
        <v>27.69</v>
      </c>
      <c r="D236">
        <v>27.08</v>
      </c>
      <c r="E236">
        <v>27.08</v>
      </c>
      <c r="F236">
        <v>26.72</v>
      </c>
      <c r="G236">
        <v>26.36</v>
      </c>
      <c r="H236" s="380">
        <v>25.775400000000001</v>
      </c>
      <c r="I236" s="380">
        <v>25.27</v>
      </c>
      <c r="J236" s="380">
        <v>24.65</v>
      </c>
      <c r="K236" s="380">
        <v>24.05</v>
      </c>
      <c r="L236" s="380">
        <v>23.58</v>
      </c>
      <c r="M236" s="380">
        <v>22.43</v>
      </c>
      <c r="N236" s="379">
        <v>22.43</v>
      </c>
      <c r="O236" s="378">
        <v>23.12</v>
      </c>
      <c r="P236" s="378">
        <v>22.71</v>
      </c>
      <c r="R236">
        <f t="shared" si="3"/>
        <v>1.0299747201155651</v>
      </c>
    </row>
    <row r="237" spans="1:18" x14ac:dyDescent="0.25">
      <c r="A237" t="s">
        <v>880</v>
      </c>
      <c r="B237">
        <v>29.31</v>
      </c>
      <c r="C237" s="605">
        <v>28.46</v>
      </c>
      <c r="D237">
        <v>27.83</v>
      </c>
      <c r="E237">
        <v>27.83</v>
      </c>
      <c r="F237">
        <v>27.46</v>
      </c>
      <c r="G237">
        <v>27.09</v>
      </c>
      <c r="H237" s="380">
        <v>26.4894</v>
      </c>
      <c r="I237" s="380">
        <v>25.97</v>
      </c>
      <c r="J237" s="380">
        <v>25.34</v>
      </c>
      <c r="K237" s="380">
        <v>24.72</v>
      </c>
      <c r="L237" s="380">
        <v>24.24</v>
      </c>
      <c r="M237" s="380">
        <v>23.05</v>
      </c>
      <c r="N237" s="379">
        <v>23.05</v>
      </c>
      <c r="O237" s="378">
        <v>23.76</v>
      </c>
      <c r="P237" s="378">
        <v>23.34</v>
      </c>
      <c r="R237">
        <f t="shared" si="3"/>
        <v>1.0298664792691496</v>
      </c>
    </row>
    <row r="238" spans="1:18" x14ac:dyDescent="0.25">
      <c r="A238" t="s">
        <v>881</v>
      </c>
      <c r="B238">
        <v>30.14</v>
      </c>
      <c r="C238" s="605">
        <v>29.26</v>
      </c>
      <c r="D238">
        <v>28.62</v>
      </c>
      <c r="E238">
        <v>28.62</v>
      </c>
      <c r="F238">
        <v>28.24</v>
      </c>
      <c r="G238">
        <v>27.86</v>
      </c>
      <c r="H238" s="380">
        <v>27.2544</v>
      </c>
      <c r="I238" s="380">
        <v>26.72</v>
      </c>
      <c r="J238" s="380">
        <v>26.07</v>
      </c>
      <c r="K238" s="380">
        <v>25.43</v>
      </c>
      <c r="L238" s="380">
        <v>24.93</v>
      </c>
      <c r="M238" s="380">
        <v>23.71</v>
      </c>
      <c r="N238" s="379">
        <v>23.71</v>
      </c>
      <c r="O238" s="378">
        <v>24.44</v>
      </c>
      <c r="P238" s="378">
        <v>24.01</v>
      </c>
      <c r="R238">
        <f t="shared" si="3"/>
        <v>1.0300751879699248</v>
      </c>
    </row>
    <row r="239" spans="1:18" x14ac:dyDescent="0.25">
      <c r="A239" t="s">
        <v>882</v>
      </c>
      <c r="B239">
        <v>31.01</v>
      </c>
      <c r="C239" s="605">
        <v>30.11</v>
      </c>
      <c r="D239">
        <v>29.45</v>
      </c>
      <c r="E239">
        <v>29.45</v>
      </c>
      <c r="F239">
        <v>29.06</v>
      </c>
      <c r="G239">
        <v>28.67</v>
      </c>
      <c r="H239" s="380">
        <v>28.0398</v>
      </c>
      <c r="I239" s="380">
        <v>27.49</v>
      </c>
      <c r="J239" s="380">
        <v>26.82</v>
      </c>
      <c r="K239" s="380">
        <v>26.17</v>
      </c>
      <c r="L239" s="380">
        <v>25.66</v>
      </c>
      <c r="M239" s="380">
        <v>24.41</v>
      </c>
      <c r="N239" s="379">
        <v>24.41</v>
      </c>
      <c r="O239" s="378">
        <v>25.16</v>
      </c>
      <c r="P239" s="378">
        <v>24.72</v>
      </c>
      <c r="R239">
        <f t="shared" si="3"/>
        <v>1.0298904018598474</v>
      </c>
    </row>
    <row r="240" spans="1:18" x14ac:dyDescent="0.25">
      <c r="A240" t="s">
        <v>883</v>
      </c>
      <c r="B240">
        <v>31.92</v>
      </c>
      <c r="C240" s="605">
        <v>30.99</v>
      </c>
      <c r="D240">
        <v>30.31</v>
      </c>
      <c r="E240">
        <v>30.31</v>
      </c>
      <c r="F240">
        <v>29.91</v>
      </c>
      <c r="G240">
        <v>29.51</v>
      </c>
      <c r="H240" s="380">
        <v>28.855799999999999</v>
      </c>
      <c r="I240" s="380">
        <v>28.29</v>
      </c>
      <c r="J240" s="380">
        <v>27.6</v>
      </c>
      <c r="K240" s="380">
        <v>26.93</v>
      </c>
      <c r="L240" s="380">
        <v>26.4</v>
      </c>
      <c r="M240" s="380">
        <v>25.1</v>
      </c>
      <c r="N240" s="379">
        <v>25.1</v>
      </c>
      <c r="O240" s="378">
        <v>25.88</v>
      </c>
      <c r="P240" s="378">
        <v>25.42</v>
      </c>
      <c r="R240">
        <f t="shared" si="3"/>
        <v>1.0300096805421104</v>
      </c>
    </row>
    <row r="241" spans="1:18" x14ac:dyDescent="0.25">
      <c r="A241" t="s">
        <v>884</v>
      </c>
      <c r="B241">
        <v>32.78</v>
      </c>
      <c r="C241" s="605">
        <v>31.83</v>
      </c>
      <c r="D241">
        <v>31.13</v>
      </c>
      <c r="E241">
        <v>31.13</v>
      </c>
      <c r="F241">
        <v>30.72</v>
      </c>
      <c r="G241">
        <v>30.31</v>
      </c>
      <c r="H241" s="380">
        <v>29.641199999999998</v>
      </c>
      <c r="I241" s="380">
        <v>29.06</v>
      </c>
      <c r="J241" s="380">
        <v>28.35</v>
      </c>
      <c r="K241" s="380">
        <v>27.66</v>
      </c>
      <c r="L241" s="380">
        <v>27.12</v>
      </c>
      <c r="M241" s="380">
        <v>25.79</v>
      </c>
      <c r="N241" s="379">
        <v>25.79</v>
      </c>
      <c r="O241" s="378">
        <v>26.59</v>
      </c>
      <c r="P241" s="378">
        <v>26.12</v>
      </c>
      <c r="R241">
        <f t="shared" si="3"/>
        <v>1.0298460571787622</v>
      </c>
    </row>
    <row r="242" spans="1:18" x14ac:dyDescent="0.25">
      <c r="A242" t="s">
        <v>885</v>
      </c>
      <c r="B242">
        <v>22.29</v>
      </c>
      <c r="C242" s="605">
        <v>21.64</v>
      </c>
      <c r="D242">
        <v>21.16</v>
      </c>
      <c r="E242">
        <v>21.16</v>
      </c>
      <c r="F242">
        <v>20.88</v>
      </c>
      <c r="G242">
        <v>20.6</v>
      </c>
      <c r="H242" s="380">
        <v>20.145</v>
      </c>
      <c r="I242" s="380">
        <v>19.75</v>
      </c>
      <c r="J242" s="380">
        <v>19.27</v>
      </c>
      <c r="K242" s="380">
        <v>18.8</v>
      </c>
      <c r="L242" s="380">
        <v>18.43</v>
      </c>
      <c r="M242" s="380">
        <v>17.53</v>
      </c>
      <c r="N242" s="379">
        <v>17.53</v>
      </c>
      <c r="O242" s="378">
        <v>18.07</v>
      </c>
      <c r="P242" s="378">
        <v>17.75</v>
      </c>
      <c r="R242">
        <f t="shared" si="3"/>
        <v>1.0300369685767097</v>
      </c>
    </row>
    <row r="243" spans="1:18" x14ac:dyDescent="0.25">
      <c r="A243" t="s">
        <v>886</v>
      </c>
      <c r="B243">
        <v>23.32</v>
      </c>
      <c r="C243" s="605">
        <v>22.64</v>
      </c>
      <c r="D243">
        <v>22.14</v>
      </c>
      <c r="E243">
        <v>22.14</v>
      </c>
      <c r="F243">
        <v>21.85</v>
      </c>
      <c r="G243">
        <v>21.56</v>
      </c>
      <c r="H243" s="380">
        <v>21.093599999999999</v>
      </c>
      <c r="I243" s="380">
        <v>20.68</v>
      </c>
      <c r="J243" s="380">
        <v>20.18</v>
      </c>
      <c r="K243" s="380">
        <v>19.690000000000001</v>
      </c>
      <c r="L243" s="380">
        <v>19.3</v>
      </c>
      <c r="M243" s="380">
        <v>18.350000000000001</v>
      </c>
      <c r="N243" s="379">
        <v>18.350000000000001</v>
      </c>
      <c r="O243" s="378">
        <v>18.920000000000002</v>
      </c>
      <c r="P243" s="378">
        <v>18.59</v>
      </c>
      <c r="R243">
        <f t="shared" si="3"/>
        <v>1.0300353356890459</v>
      </c>
    </row>
    <row r="244" spans="1:18" x14ac:dyDescent="0.25">
      <c r="A244" t="s">
        <v>887</v>
      </c>
      <c r="B244">
        <v>24.16</v>
      </c>
      <c r="C244" s="605">
        <v>23.46</v>
      </c>
      <c r="D244">
        <v>22.94</v>
      </c>
      <c r="E244">
        <v>22.94</v>
      </c>
      <c r="F244">
        <v>22.63</v>
      </c>
      <c r="G244">
        <v>22.33</v>
      </c>
      <c r="H244" s="380">
        <v>21.838200000000001</v>
      </c>
      <c r="I244" s="380">
        <v>21.41</v>
      </c>
      <c r="J244" s="380">
        <v>20.89</v>
      </c>
      <c r="K244" s="380">
        <v>20.38</v>
      </c>
      <c r="L244" s="380">
        <v>19.98</v>
      </c>
      <c r="M244" s="380">
        <v>19</v>
      </c>
      <c r="N244" s="379">
        <v>19</v>
      </c>
      <c r="O244" s="378">
        <v>19.59</v>
      </c>
      <c r="P244" s="378">
        <v>19.239999999999998</v>
      </c>
      <c r="R244">
        <f t="shared" si="3"/>
        <v>1.0298380221653878</v>
      </c>
    </row>
    <row r="245" spans="1:18" x14ac:dyDescent="0.25">
      <c r="A245" t="s">
        <v>888</v>
      </c>
      <c r="B245">
        <v>24.94</v>
      </c>
      <c r="C245" s="605">
        <v>24.21</v>
      </c>
      <c r="D245">
        <v>23.68</v>
      </c>
      <c r="E245">
        <v>23.68</v>
      </c>
      <c r="F245">
        <v>23.36</v>
      </c>
      <c r="G245">
        <v>23.05</v>
      </c>
      <c r="H245" s="380">
        <v>22.542000000000002</v>
      </c>
      <c r="I245" s="380">
        <v>22.1</v>
      </c>
      <c r="J245" s="380">
        <v>21.56</v>
      </c>
      <c r="K245" s="380">
        <v>21.03</v>
      </c>
      <c r="L245" s="380">
        <v>20.62</v>
      </c>
      <c r="M245" s="380">
        <v>19.61</v>
      </c>
      <c r="N245" s="379">
        <v>19.61</v>
      </c>
      <c r="O245" s="378">
        <v>20.22</v>
      </c>
      <c r="P245" s="378">
        <v>19.86</v>
      </c>
      <c r="R245">
        <f t="shared" si="3"/>
        <v>1.0301528294093349</v>
      </c>
    </row>
    <row r="246" spans="1:18" x14ac:dyDescent="0.25">
      <c r="A246" t="s">
        <v>889</v>
      </c>
      <c r="B246">
        <v>25.77</v>
      </c>
      <c r="C246" s="605">
        <v>25.02</v>
      </c>
      <c r="D246">
        <v>24.47</v>
      </c>
      <c r="E246">
        <v>24.47</v>
      </c>
      <c r="F246">
        <v>24.14</v>
      </c>
      <c r="G246">
        <v>23.82</v>
      </c>
      <c r="H246" s="380">
        <v>23.296800000000001</v>
      </c>
      <c r="I246" s="380">
        <v>22.84</v>
      </c>
      <c r="J246" s="380">
        <v>22.28</v>
      </c>
      <c r="K246" s="380">
        <v>21.74</v>
      </c>
      <c r="L246" s="380">
        <v>21.31</v>
      </c>
      <c r="M246" s="380">
        <v>20.260000000000002</v>
      </c>
      <c r="N246" s="379">
        <v>20.260000000000002</v>
      </c>
      <c r="O246" s="378">
        <v>20.89</v>
      </c>
      <c r="P246" s="378">
        <v>20.52</v>
      </c>
      <c r="R246">
        <f t="shared" si="3"/>
        <v>1.0299760191846523</v>
      </c>
    </row>
    <row r="247" spans="1:18" x14ac:dyDescent="0.25">
      <c r="A247" t="s">
        <v>890</v>
      </c>
      <c r="B247">
        <v>26.62</v>
      </c>
      <c r="C247" s="605">
        <v>25.84</v>
      </c>
      <c r="D247">
        <v>25.27</v>
      </c>
      <c r="E247">
        <v>25.27</v>
      </c>
      <c r="F247">
        <v>24.93</v>
      </c>
      <c r="G247">
        <v>24.6</v>
      </c>
      <c r="H247" s="380">
        <v>24.061800000000002</v>
      </c>
      <c r="I247" s="380">
        <v>23.59</v>
      </c>
      <c r="J247" s="380">
        <v>23.01</v>
      </c>
      <c r="K247" s="380">
        <v>22.45</v>
      </c>
      <c r="L247" s="380">
        <v>22.01</v>
      </c>
      <c r="M247" s="380">
        <v>20.93</v>
      </c>
      <c r="N247" s="379">
        <v>20.93</v>
      </c>
      <c r="O247" s="378">
        <v>21.58</v>
      </c>
      <c r="P247" s="378">
        <v>21.2</v>
      </c>
      <c r="R247">
        <f t="shared" si="3"/>
        <v>1.030185758513932</v>
      </c>
    </row>
    <row r="248" spans="1:18" x14ac:dyDescent="0.25">
      <c r="A248" t="s">
        <v>891</v>
      </c>
      <c r="B248">
        <v>27.47</v>
      </c>
      <c r="C248" s="605">
        <v>26.67</v>
      </c>
      <c r="D248">
        <v>26.08</v>
      </c>
      <c r="E248">
        <v>26.08</v>
      </c>
      <c r="F248">
        <v>25.73</v>
      </c>
      <c r="G248">
        <v>25.39</v>
      </c>
      <c r="H248" s="380">
        <v>24.826799999999999</v>
      </c>
      <c r="I248" s="380">
        <v>24.34</v>
      </c>
      <c r="J248" s="380">
        <v>23.75</v>
      </c>
      <c r="K248" s="380">
        <v>23.17</v>
      </c>
      <c r="L248" s="380">
        <v>22.72</v>
      </c>
      <c r="M248" s="380">
        <v>21.6</v>
      </c>
      <c r="N248" s="379">
        <v>21.6</v>
      </c>
      <c r="O248" s="378">
        <v>22.27</v>
      </c>
      <c r="P248" s="378">
        <v>21.88</v>
      </c>
      <c r="R248">
        <f t="shared" si="3"/>
        <v>1.0299962504686913</v>
      </c>
    </row>
    <row r="249" spans="1:18" x14ac:dyDescent="0.25">
      <c r="A249" t="s">
        <v>892</v>
      </c>
      <c r="B249">
        <v>28.39</v>
      </c>
      <c r="C249" s="605">
        <v>27.56</v>
      </c>
      <c r="D249">
        <v>26.95</v>
      </c>
      <c r="E249">
        <v>26.95</v>
      </c>
      <c r="F249">
        <v>26.59</v>
      </c>
      <c r="G249">
        <v>26.24</v>
      </c>
      <c r="H249" s="380">
        <v>25.6632</v>
      </c>
      <c r="I249" s="380">
        <v>25.16</v>
      </c>
      <c r="J249" s="380">
        <v>24.55</v>
      </c>
      <c r="K249" s="380">
        <v>23.95</v>
      </c>
      <c r="L249" s="380">
        <v>23.48</v>
      </c>
      <c r="M249" s="380">
        <v>22.33</v>
      </c>
      <c r="N249" s="379">
        <v>22.33</v>
      </c>
      <c r="O249" s="378">
        <v>23.02</v>
      </c>
      <c r="P249" s="378">
        <v>22.61</v>
      </c>
      <c r="R249">
        <f t="shared" si="3"/>
        <v>1.0301161103047896</v>
      </c>
    </row>
    <row r="250" spans="1:18" x14ac:dyDescent="0.25">
      <c r="A250" t="s">
        <v>893</v>
      </c>
      <c r="B250">
        <v>29.31</v>
      </c>
      <c r="C250" s="605">
        <v>28.46</v>
      </c>
      <c r="D250">
        <v>27.83</v>
      </c>
      <c r="E250">
        <v>27.83</v>
      </c>
      <c r="F250">
        <v>27.46</v>
      </c>
      <c r="G250">
        <v>27.09</v>
      </c>
      <c r="H250" s="380">
        <v>26.4894</v>
      </c>
      <c r="I250" s="380">
        <v>25.97</v>
      </c>
      <c r="J250" s="380">
        <v>25.34</v>
      </c>
      <c r="K250" s="380">
        <v>24.72</v>
      </c>
      <c r="L250" s="380">
        <v>24.24</v>
      </c>
      <c r="M250" s="380">
        <v>23.05</v>
      </c>
      <c r="N250" s="379">
        <v>23.05</v>
      </c>
      <c r="O250" s="378">
        <v>23.76</v>
      </c>
      <c r="P250" s="378">
        <v>23.34</v>
      </c>
      <c r="R250">
        <f t="shared" si="3"/>
        <v>1.0298664792691496</v>
      </c>
    </row>
    <row r="251" spans="1:18" x14ac:dyDescent="0.25">
      <c r="A251" t="s">
        <v>894</v>
      </c>
      <c r="B251">
        <v>30.14</v>
      </c>
      <c r="C251" s="605">
        <v>29.26</v>
      </c>
      <c r="D251">
        <v>28.62</v>
      </c>
      <c r="E251">
        <v>28.62</v>
      </c>
      <c r="F251">
        <v>28.24</v>
      </c>
      <c r="G251">
        <v>27.86</v>
      </c>
      <c r="H251" s="380">
        <v>27.2544</v>
      </c>
      <c r="I251" s="380">
        <v>26.72</v>
      </c>
      <c r="J251" s="380">
        <v>26.07</v>
      </c>
      <c r="K251" s="380">
        <v>25.43</v>
      </c>
      <c r="L251" s="380">
        <v>24.93</v>
      </c>
      <c r="M251" s="380">
        <v>23.71</v>
      </c>
      <c r="N251" s="379">
        <v>23.71</v>
      </c>
      <c r="O251" s="378">
        <v>24.44</v>
      </c>
      <c r="P251" s="378">
        <v>24.01</v>
      </c>
      <c r="R251">
        <f t="shared" si="3"/>
        <v>1.0300751879699248</v>
      </c>
    </row>
    <row r="252" spans="1:18" x14ac:dyDescent="0.25">
      <c r="A252" t="s">
        <v>895</v>
      </c>
      <c r="B252">
        <v>31.01</v>
      </c>
      <c r="C252" s="605">
        <v>30.11</v>
      </c>
      <c r="D252">
        <v>29.45</v>
      </c>
      <c r="E252">
        <v>29.45</v>
      </c>
      <c r="F252">
        <v>29.06</v>
      </c>
      <c r="G252">
        <v>28.67</v>
      </c>
      <c r="H252" s="380">
        <v>28.0398</v>
      </c>
      <c r="I252" s="380">
        <v>27.49</v>
      </c>
      <c r="J252" s="380">
        <v>26.82</v>
      </c>
      <c r="K252" s="380">
        <v>26.17</v>
      </c>
      <c r="L252" s="380">
        <v>25.66</v>
      </c>
      <c r="M252" s="380">
        <v>24.41</v>
      </c>
      <c r="N252" s="379">
        <v>24.41</v>
      </c>
      <c r="O252" s="378">
        <v>25.16</v>
      </c>
      <c r="P252" s="378">
        <v>24.72</v>
      </c>
      <c r="R252">
        <f t="shared" si="3"/>
        <v>1.0298904018598474</v>
      </c>
    </row>
    <row r="253" spans="1:18" x14ac:dyDescent="0.25">
      <c r="A253" t="s">
        <v>896</v>
      </c>
      <c r="B253">
        <v>31.92</v>
      </c>
      <c r="C253" s="605">
        <v>30.99</v>
      </c>
      <c r="D253">
        <v>30.31</v>
      </c>
      <c r="E253">
        <v>30.31</v>
      </c>
      <c r="F253">
        <v>29.91</v>
      </c>
      <c r="G253">
        <v>29.51</v>
      </c>
      <c r="H253" s="380">
        <v>28.855799999999999</v>
      </c>
      <c r="I253" s="380">
        <v>28.29</v>
      </c>
      <c r="J253" s="380">
        <v>27.6</v>
      </c>
      <c r="K253" s="380">
        <v>26.93</v>
      </c>
      <c r="L253" s="380">
        <v>26.4</v>
      </c>
      <c r="M253" s="380">
        <v>25.1</v>
      </c>
      <c r="N253" s="379">
        <v>25.1</v>
      </c>
      <c r="O253" s="378">
        <v>25.88</v>
      </c>
      <c r="P253" s="378">
        <v>25.42</v>
      </c>
      <c r="R253">
        <f t="shared" si="3"/>
        <v>1.0300096805421104</v>
      </c>
    </row>
    <row r="254" spans="1:18" x14ac:dyDescent="0.25">
      <c r="A254" t="s">
        <v>897</v>
      </c>
      <c r="B254">
        <v>32.78</v>
      </c>
      <c r="C254" s="605">
        <v>31.83</v>
      </c>
      <c r="D254">
        <v>31.13</v>
      </c>
      <c r="E254">
        <v>31.13</v>
      </c>
      <c r="F254">
        <v>30.72</v>
      </c>
      <c r="G254">
        <v>30.31</v>
      </c>
      <c r="H254" s="380">
        <v>29.641199999999998</v>
      </c>
      <c r="I254" s="380">
        <v>29.06</v>
      </c>
      <c r="J254" s="380">
        <v>28.35</v>
      </c>
      <c r="K254" s="380">
        <v>27.66</v>
      </c>
      <c r="L254" s="380">
        <v>27.12</v>
      </c>
      <c r="M254" s="380">
        <v>25.79</v>
      </c>
      <c r="N254" s="379">
        <v>25.79</v>
      </c>
      <c r="O254" s="378">
        <v>26.59</v>
      </c>
      <c r="P254" s="378">
        <v>26.12</v>
      </c>
      <c r="R254">
        <f t="shared" si="3"/>
        <v>1.0298460571787622</v>
      </c>
    </row>
    <row r="255" spans="1:18" x14ac:dyDescent="0.25">
      <c r="A255" t="s">
        <v>898</v>
      </c>
      <c r="B255">
        <v>33.76</v>
      </c>
      <c r="C255" s="605">
        <v>32.78</v>
      </c>
      <c r="D255">
        <v>32.06</v>
      </c>
      <c r="E255">
        <v>32.06</v>
      </c>
      <c r="F255">
        <v>31.63</v>
      </c>
      <c r="G255">
        <v>31.21</v>
      </c>
      <c r="H255" s="380">
        <v>30.518400000000003</v>
      </c>
      <c r="I255" s="380">
        <v>29.92</v>
      </c>
      <c r="J255" s="380">
        <v>29.19</v>
      </c>
      <c r="K255" s="380">
        <v>28.48</v>
      </c>
      <c r="L255" s="380">
        <v>27.92</v>
      </c>
      <c r="M255" s="380">
        <v>26.55</v>
      </c>
      <c r="N255" s="379">
        <v>26.55</v>
      </c>
      <c r="O255" s="378">
        <v>27.37</v>
      </c>
      <c r="P255" s="378">
        <v>26.89</v>
      </c>
      <c r="R255">
        <f t="shared" si="3"/>
        <v>1.0298962782184258</v>
      </c>
    </row>
    <row r="256" spans="1:18" x14ac:dyDescent="0.25">
      <c r="A256" t="s">
        <v>899</v>
      </c>
      <c r="B256">
        <v>34.700000000000003</v>
      </c>
      <c r="C256" s="605">
        <v>33.69</v>
      </c>
      <c r="D256">
        <v>32.950000000000003</v>
      </c>
      <c r="E256">
        <v>32.950000000000003</v>
      </c>
      <c r="F256">
        <v>32.51</v>
      </c>
      <c r="G256">
        <v>32.08</v>
      </c>
      <c r="H256" s="380">
        <v>31.365000000000002</v>
      </c>
      <c r="I256" s="380">
        <v>30.75</v>
      </c>
      <c r="J256" s="380">
        <v>30</v>
      </c>
      <c r="K256" s="380">
        <v>29.27</v>
      </c>
      <c r="L256" s="380">
        <v>28.7</v>
      </c>
      <c r="M256" s="380">
        <v>27.3</v>
      </c>
      <c r="N256" s="379">
        <v>27.3</v>
      </c>
      <c r="O256" s="378">
        <v>28.14</v>
      </c>
      <c r="P256" s="378">
        <v>27.64</v>
      </c>
      <c r="R256">
        <f t="shared" si="3"/>
        <v>1.0299792223211637</v>
      </c>
    </row>
    <row r="257" spans="1:18" x14ac:dyDescent="0.25">
      <c r="A257" t="s">
        <v>900</v>
      </c>
      <c r="B257">
        <v>23.55</v>
      </c>
      <c r="C257" s="605">
        <v>22.86</v>
      </c>
      <c r="D257">
        <v>22.36</v>
      </c>
      <c r="E257">
        <v>22.36</v>
      </c>
      <c r="F257">
        <v>22.06</v>
      </c>
      <c r="G257">
        <v>21.77</v>
      </c>
      <c r="H257" s="380">
        <v>21.287400000000002</v>
      </c>
      <c r="I257" s="380">
        <v>20.87</v>
      </c>
      <c r="J257" s="380">
        <v>20.36</v>
      </c>
      <c r="K257" s="380">
        <v>19.86</v>
      </c>
      <c r="L257" s="380">
        <v>19.47</v>
      </c>
      <c r="M257" s="380">
        <v>18.52</v>
      </c>
      <c r="N257" s="379">
        <v>18.52</v>
      </c>
      <c r="O257" s="378">
        <v>19.09</v>
      </c>
      <c r="P257" s="378">
        <v>18.75</v>
      </c>
      <c r="R257">
        <f t="shared" si="3"/>
        <v>1.0301837270341208</v>
      </c>
    </row>
    <row r="258" spans="1:18" x14ac:dyDescent="0.25">
      <c r="A258" t="s">
        <v>901</v>
      </c>
      <c r="B258">
        <v>24.66</v>
      </c>
      <c r="C258" s="605">
        <v>23.94</v>
      </c>
      <c r="D258">
        <v>23.41</v>
      </c>
      <c r="E258">
        <v>23.41</v>
      </c>
      <c r="F258">
        <v>23.1</v>
      </c>
      <c r="G258">
        <v>22.79</v>
      </c>
      <c r="H258" s="380">
        <v>22.287000000000003</v>
      </c>
      <c r="I258" s="380">
        <v>21.85</v>
      </c>
      <c r="J258" s="380">
        <v>21.32</v>
      </c>
      <c r="K258" s="380">
        <v>20.8</v>
      </c>
      <c r="L258" s="380">
        <v>20.39</v>
      </c>
      <c r="M258" s="380">
        <v>19.39</v>
      </c>
      <c r="N258" s="379">
        <v>19.39</v>
      </c>
      <c r="O258" s="378">
        <v>19.989999999999998</v>
      </c>
      <c r="P258" s="378">
        <v>19.64</v>
      </c>
      <c r="R258">
        <f t="shared" si="3"/>
        <v>1.0300751879699248</v>
      </c>
    </row>
    <row r="259" spans="1:18" x14ac:dyDescent="0.25">
      <c r="A259" t="s">
        <v>902</v>
      </c>
      <c r="B259">
        <v>25.55</v>
      </c>
      <c r="C259" s="605">
        <v>24.81</v>
      </c>
      <c r="D259">
        <v>24.26</v>
      </c>
      <c r="E259">
        <v>24.26</v>
      </c>
      <c r="F259">
        <v>23.94</v>
      </c>
      <c r="G259">
        <v>23.62</v>
      </c>
      <c r="H259" s="380">
        <v>23.102999999999998</v>
      </c>
      <c r="I259" s="380">
        <v>22.65</v>
      </c>
      <c r="J259" s="380">
        <v>22.1</v>
      </c>
      <c r="K259" s="380">
        <v>21.56</v>
      </c>
      <c r="L259" s="380">
        <v>21.14</v>
      </c>
      <c r="M259" s="380">
        <v>20.11</v>
      </c>
      <c r="N259" s="379">
        <v>20.11</v>
      </c>
      <c r="O259" s="378">
        <v>20.73</v>
      </c>
      <c r="P259" s="378">
        <v>20.36</v>
      </c>
      <c r="R259">
        <f t="shared" ref="R259:R322" si="4">B259/C259</f>
        <v>1.029826682789198</v>
      </c>
    </row>
    <row r="260" spans="1:18" x14ac:dyDescent="0.25">
      <c r="A260" t="s">
        <v>903</v>
      </c>
      <c r="B260">
        <v>26.4</v>
      </c>
      <c r="C260" s="605">
        <v>25.63</v>
      </c>
      <c r="D260">
        <v>25.07</v>
      </c>
      <c r="E260">
        <v>25.07</v>
      </c>
      <c r="F260">
        <v>24.74</v>
      </c>
      <c r="G260">
        <v>24.41</v>
      </c>
      <c r="H260" s="380">
        <v>23.867999999999999</v>
      </c>
      <c r="I260" s="380">
        <v>23.4</v>
      </c>
      <c r="J260" s="380">
        <v>22.83</v>
      </c>
      <c r="K260" s="380">
        <v>22.27</v>
      </c>
      <c r="L260" s="380">
        <v>21.83</v>
      </c>
      <c r="M260" s="380">
        <v>20.76</v>
      </c>
      <c r="N260" s="379">
        <v>20.76</v>
      </c>
      <c r="O260" s="378">
        <v>21.4</v>
      </c>
      <c r="P260" s="378">
        <v>21.02</v>
      </c>
      <c r="R260">
        <f t="shared" si="4"/>
        <v>1.0300429184549356</v>
      </c>
    </row>
    <row r="261" spans="1:18" x14ac:dyDescent="0.25">
      <c r="A261" t="s">
        <v>904</v>
      </c>
      <c r="B261">
        <v>27.25</v>
      </c>
      <c r="C261" s="605">
        <v>26.46</v>
      </c>
      <c r="D261">
        <v>25.88</v>
      </c>
      <c r="E261">
        <v>25.88</v>
      </c>
      <c r="F261">
        <v>25.54</v>
      </c>
      <c r="G261">
        <v>25.2</v>
      </c>
      <c r="H261" s="380">
        <v>24.653400000000001</v>
      </c>
      <c r="I261" s="380">
        <v>24.17</v>
      </c>
      <c r="J261" s="380">
        <v>23.58</v>
      </c>
      <c r="K261" s="380">
        <v>23</v>
      </c>
      <c r="L261" s="380">
        <v>22.55</v>
      </c>
      <c r="M261" s="380">
        <v>21.45</v>
      </c>
      <c r="N261" s="379">
        <v>21.45</v>
      </c>
      <c r="O261" s="378">
        <v>22.11</v>
      </c>
      <c r="P261" s="378">
        <v>21.72</v>
      </c>
      <c r="R261">
        <f t="shared" si="4"/>
        <v>1.0298563869992441</v>
      </c>
    </row>
    <row r="262" spans="1:18" x14ac:dyDescent="0.25">
      <c r="A262" t="s">
        <v>905</v>
      </c>
      <c r="B262">
        <v>28.19</v>
      </c>
      <c r="C262" s="605">
        <v>27.37</v>
      </c>
      <c r="D262">
        <v>26.77</v>
      </c>
      <c r="E262">
        <v>26.77</v>
      </c>
      <c r="F262">
        <v>26.41</v>
      </c>
      <c r="G262">
        <v>26.06</v>
      </c>
      <c r="H262" s="380">
        <v>25.489799999999999</v>
      </c>
      <c r="I262" s="380">
        <v>24.99</v>
      </c>
      <c r="J262" s="380">
        <v>24.38</v>
      </c>
      <c r="K262" s="380">
        <v>23.79</v>
      </c>
      <c r="L262" s="380">
        <v>23.32</v>
      </c>
      <c r="M262" s="380">
        <v>22.17</v>
      </c>
      <c r="N262" s="379">
        <v>22.17</v>
      </c>
      <c r="O262" s="378">
        <v>22.86</v>
      </c>
      <c r="P262" s="378">
        <v>22.46</v>
      </c>
      <c r="R262">
        <f t="shared" si="4"/>
        <v>1.0299598100109608</v>
      </c>
    </row>
    <row r="263" spans="1:18" x14ac:dyDescent="0.25">
      <c r="A263" t="s">
        <v>906</v>
      </c>
      <c r="B263">
        <v>29.1</v>
      </c>
      <c r="C263" s="605">
        <v>28.25</v>
      </c>
      <c r="D263">
        <v>27.63</v>
      </c>
      <c r="E263">
        <v>27.63</v>
      </c>
      <c r="F263">
        <v>27.26</v>
      </c>
      <c r="G263">
        <v>26.9</v>
      </c>
      <c r="H263" s="380">
        <v>26.305799999999998</v>
      </c>
      <c r="I263" s="380">
        <v>25.79</v>
      </c>
      <c r="J263" s="380">
        <v>25.16</v>
      </c>
      <c r="K263" s="380">
        <v>24.55</v>
      </c>
      <c r="L263" s="380">
        <v>24.07</v>
      </c>
      <c r="M263" s="380">
        <v>22.89</v>
      </c>
      <c r="N263" s="379">
        <v>22.89</v>
      </c>
      <c r="O263" s="378">
        <v>23.6</v>
      </c>
      <c r="P263" s="378">
        <v>23.18</v>
      </c>
      <c r="R263">
        <f t="shared" si="4"/>
        <v>1.0300884955752212</v>
      </c>
    </row>
    <row r="264" spans="1:18" x14ac:dyDescent="0.25">
      <c r="A264" t="s">
        <v>907</v>
      </c>
      <c r="B264">
        <v>30.08</v>
      </c>
      <c r="C264" s="605">
        <v>29.2</v>
      </c>
      <c r="D264">
        <v>28.56</v>
      </c>
      <c r="E264">
        <v>28.56</v>
      </c>
      <c r="F264">
        <v>28.18</v>
      </c>
      <c r="G264">
        <v>27.8</v>
      </c>
      <c r="H264" s="380">
        <v>27.193200000000001</v>
      </c>
      <c r="I264" s="380">
        <v>26.66</v>
      </c>
      <c r="J264" s="380">
        <v>26.01</v>
      </c>
      <c r="K264" s="380">
        <v>25.38</v>
      </c>
      <c r="L264" s="380">
        <v>24.88</v>
      </c>
      <c r="M264" s="380">
        <v>23.66</v>
      </c>
      <c r="N264" s="379">
        <v>23.66</v>
      </c>
      <c r="O264" s="378">
        <v>24.39</v>
      </c>
      <c r="P264" s="378">
        <v>23.96</v>
      </c>
      <c r="R264">
        <f t="shared" si="4"/>
        <v>1.0301369863013699</v>
      </c>
    </row>
    <row r="265" spans="1:18" x14ac:dyDescent="0.25">
      <c r="A265" t="s">
        <v>908</v>
      </c>
      <c r="B265">
        <v>31.03</v>
      </c>
      <c r="C265" s="605">
        <v>30.13</v>
      </c>
      <c r="D265">
        <v>29.47</v>
      </c>
      <c r="E265">
        <v>29.47</v>
      </c>
      <c r="F265">
        <v>29.08</v>
      </c>
      <c r="G265">
        <v>28.69</v>
      </c>
      <c r="H265" s="380">
        <v>28.060200000000002</v>
      </c>
      <c r="I265" s="380">
        <v>27.51</v>
      </c>
      <c r="J265" s="380">
        <v>26.84</v>
      </c>
      <c r="K265" s="380">
        <v>26.19</v>
      </c>
      <c r="L265" s="380">
        <v>25.68</v>
      </c>
      <c r="M265" s="380">
        <v>24.42</v>
      </c>
      <c r="N265" s="379">
        <v>24.42</v>
      </c>
      <c r="O265" s="378">
        <v>25.18</v>
      </c>
      <c r="P265" s="378">
        <v>24.73</v>
      </c>
      <c r="R265">
        <f t="shared" si="4"/>
        <v>1.0298705609027548</v>
      </c>
    </row>
    <row r="266" spans="1:18" x14ac:dyDescent="0.25">
      <c r="A266" t="s">
        <v>909</v>
      </c>
      <c r="B266">
        <v>31.93</v>
      </c>
      <c r="C266" s="605">
        <v>31</v>
      </c>
      <c r="D266">
        <v>30.32</v>
      </c>
      <c r="E266">
        <v>30.32</v>
      </c>
      <c r="F266">
        <v>29.92</v>
      </c>
      <c r="G266">
        <v>29.52</v>
      </c>
      <c r="H266" s="380">
        <v>28.866</v>
      </c>
      <c r="I266" s="380">
        <v>28.3</v>
      </c>
      <c r="J266" s="380">
        <v>27.61</v>
      </c>
      <c r="K266" s="380">
        <v>26.94</v>
      </c>
      <c r="L266" s="380">
        <v>26.41</v>
      </c>
      <c r="M266" s="380">
        <v>25.11</v>
      </c>
      <c r="N266" s="379">
        <v>25.11</v>
      </c>
      <c r="O266" s="378">
        <v>25.89</v>
      </c>
      <c r="P266" s="378">
        <v>25.43</v>
      </c>
      <c r="R266">
        <f t="shared" si="4"/>
        <v>1.03</v>
      </c>
    </row>
    <row r="267" spans="1:18" x14ac:dyDescent="0.25">
      <c r="A267" t="s">
        <v>910</v>
      </c>
      <c r="B267">
        <v>32.799999999999997</v>
      </c>
      <c r="C267" s="605">
        <v>31.84</v>
      </c>
      <c r="D267">
        <v>31.14</v>
      </c>
      <c r="E267">
        <v>31.14</v>
      </c>
      <c r="F267">
        <v>30.73</v>
      </c>
      <c r="G267">
        <v>30.32</v>
      </c>
      <c r="H267" s="380">
        <v>29.651400000000002</v>
      </c>
      <c r="I267" s="380">
        <v>29.07</v>
      </c>
      <c r="J267" s="380">
        <v>28.36</v>
      </c>
      <c r="K267" s="380">
        <v>27.67</v>
      </c>
      <c r="L267" s="380">
        <v>27.13</v>
      </c>
      <c r="M267" s="380">
        <v>25.8</v>
      </c>
      <c r="N267" s="379">
        <v>25.8</v>
      </c>
      <c r="O267" s="378">
        <v>26.6</v>
      </c>
      <c r="P267" s="378">
        <v>26.13</v>
      </c>
      <c r="R267">
        <f t="shared" si="4"/>
        <v>1.0301507537688441</v>
      </c>
    </row>
    <row r="268" spans="1:18" x14ac:dyDescent="0.25">
      <c r="A268" t="s">
        <v>911</v>
      </c>
      <c r="B268">
        <v>33.78</v>
      </c>
      <c r="C268" s="605">
        <v>32.799999999999997</v>
      </c>
      <c r="D268">
        <v>32.08</v>
      </c>
      <c r="E268">
        <v>32.08</v>
      </c>
      <c r="F268">
        <v>31.65</v>
      </c>
      <c r="G268">
        <v>31.23</v>
      </c>
      <c r="H268" s="380">
        <v>30.538800000000002</v>
      </c>
      <c r="I268" s="380">
        <v>29.94</v>
      </c>
      <c r="J268" s="380">
        <v>29.21</v>
      </c>
      <c r="K268" s="380">
        <v>28.5</v>
      </c>
      <c r="L268" s="380">
        <v>27.94</v>
      </c>
      <c r="M268" s="380">
        <v>26.57</v>
      </c>
      <c r="N268" s="379">
        <v>26.57</v>
      </c>
      <c r="O268" s="378">
        <v>27.39</v>
      </c>
      <c r="P268" s="378">
        <v>26.91</v>
      </c>
      <c r="R268">
        <f t="shared" si="4"/>
        <v>1.0298780487804879</v>
      </c>
    </row>
    <row r="269" spans="1:18" x14ac:dyDescent="0.25">
      <c r="A269" t="s">
        <v>912</v>
      </c>
      <c r="B269">
        <v>34.729999999999997</v>
      </c>
      <c r="C269" s="605">
        <v>33.72</v>
      </c>
      <c r="D269">
        <v>32.979999999999997</v>
      </c>
      <c r="E269">
        <v>32.979999999999997</v>
      </c>
      <c r="F269">
        <v>32.54</v>
      </c>
      <c r="G269">
        <v>32.11</v>
      </c>
      <c r="H269" s="380">
        <v>31.395600000000002</v>
      </c>
      <c r="I269" s="380">
        <v>30.78</v>
      </c>
      <c r="J269" s="380">
        <v>30.03</v>
      </c>
      <c r="K269" s="380">
        <v>29.3</v>
      </c>
      <c r="L269" s="380">
        <v>28.73</v>
      </c>
      <c r="M269" s="380">
        <v>27.32</v>
      </c>
      <c r="N269" s="379">
        <v>27.32</v>
      </c>
      <c r="O269" s="378">
        <v>28.17</v>
      </c>
      <c r="P269" s="378">
        <v>27.67</v>
      </c>
      <c r="R269">
        <f t="shared" si="4"/>
        <v>1.0299525504151839</v>
      </c>
    </row>
    <row r="270" spans="1:18" x14ac:dyDescent="0.25">
      <c r="A270" t="s">
        <v>913</v>
      </c>
      <c r="B270">
        <v>35.72</v>
      </c>
      <c r="C270" s="605">
        <v>34.68</v>
      </c>
      <c r="D270">
        <v>33.92</v>
      </c>
      <c r="E270">
        <v>33.92</v>
      </c>
      <c r="F270">
        <v>33.47</v>
      </c>
      <c r="G270">
        <v>33.020000000000003</v>
      </c>
      <c r="H270" s="380">
        <v>32.293199999999999</v>
      </c>
      <c r="I270" s="380">
        <v>31.66</v>
      </c>
      <c r="J270" s="380">
        <v>30.89</v>
      </c>
      <c r="K270" s="380">
        <v>30.14</v>
      </c>
      <c r="L270" s="380">
        <v>29.55</v>
      </c>
      <c r="M270" s="380">
        <v>28.1</v>
      </c>
      <c r="N270" s="379">
        <v>28.1</v>
      </c>
      <c r="O270" s="378">
        <v>28.97</v>
      </c>
      <c r="P270" s="378">
        <v>28.46</v>
      </c>
      <c r="R270">
        <f t="shared" si="4"/>
        <v>1.029988465974625</v>
      </c>
    </row>
    <row r="271" spans="1:18" x14ac:dyDescent="0.25">
      <c r="A271" t="s">
        <v>914</v>
      </c>
      <c r="B271">
        <v>36.76</v>
      </c>
      <c r="C271" s="605">
        <v>35.69</v>
      </c>
      <c r="D271">
        <v>34.9</v>
      </c>
      <c r="E271">
        <v>34.9</v>
      </c>
      <c r="F271">
        <v>34.44</v>
      </c>
      <c r="G271">
        <v>33.979999999999997</v>
      </c>
      <c r="H271" s="380">
        <v>33.2316</v>
      </c>
      <c r="I271" s="380">
        <v>32.58</v>
      </c>
      <c r="J271" s="380">
        <v>31.79</v>
      </c>
      <c r="K271" s="380">
        <v>31.01</v>
      </c>
      <c r="L271" s="380">
        <v>30.4</v>
      </c>
      <c r="M271" s="380">
        <v>28.91</v>
      </c>
      <c r="N271" s="379">
        <v>28.91</v>
      </c>
      <c r="O271" s="378">
        <v>29.8</v>
      </c>
      <c r="P271" s="378">
        <v>29.27</v>
      </c>
      <c r="R271">
        <f t="shared" si="4"/>
        <v>1.0299803866629309</v>
      </c>
    </row>
    <row r="272" spans="1:18" x14ac:dyDescent="0.25">
      <c r="A272" t="s">
        <v>915</v>
      </c>
      <c r="B272">
        <v>24.93</v>
      </c>
      <c r="C272" s="605">
        <v>24.2</v>
      </c>
      <c r="D272">
        <v>23.67</v>
      </c>
      <c r="E272">
        <v>23.67</v>
      </c>
      <c r="F272">
        <v>23.35</v>
      </c>
      <c r="G272">
        <v>23.04</v>
      </c>
      <c r="H272" s="380">
        <v>22.5318</v>
      </c>
      <c r="I272" s="380">
        <v>22.09</v>
      </c>
      <c r="J272" s="380">
        <v>21.55</v>
      </c>
      <c r="K272" s="380">
        <v>21.02</v>
      </c>
      <c r="L272" s="380">
        <v>20.61</v>
      </c>
      <c r="M272" s="380">
        <v>19.600000000000001</v>
      </c>
      <c r="N272" s="379">
        <v>19.600000000000001</v>
      </c>
      <c r="O272" s="378">
        <v>20.21</v>
      </c>
      <c r="P272" s="378">
        <v>19.850000000000001</v>
      </c>
      <c r="R272">
        <f t="shared" si="4"/>
        <v>1.0301652892561983</v>
      </c>
    </row>
    <row r="273" spans="1:18" x14ac:dyDescent="0.25">
      <c r="A273" t="s">
        <v>916</v>
      </c>
      <c r="B273">
        <v>26.1</v>
      </c>
      <c r="C273" s="605">
        <v>25.34</v>
      </c>
      <c r="D273">
        <v>24.78</v>
      </c>
      <c r="E273">
        <v>24.78</v>
      </c>
      <c r="F273">
        <v>24.45</v>
      </c>
      <c r="G273">
        <v>24.12</v>
      </c>
      <c r="H273" s="380">
        <v>23.592600000000001</v>
      </c>
      <c r="I273" s="380">
        <v>23.13</v>
      </c>
      <c r="J273" s="380">
        <v>22.57</v>
      </c>
      <c r="K273" s="380">
        <v>22.02</v>
      </c>
      <c r="L273" s="380">
        <v>21.59</v>
      </c>
      <c r="M273" s="380">
        <v>20.53</v>
      </c>
      <c r="N273" s="379">
        <v>20.53</v>
      </c>
      <c r="O273" s="378">
        <v>21.17</v>
      </c>
      <c r="P273" s="378">
        <v>20.8</v>
      </c>
      <c r="R273">
        <f t="shared" si="4"/>
        <v>1.0299921073401737</v>
      </c>
    </row>
    <row r="274" spans="1:18" x14ac:dyDescent="0.25">
      <c r="A274" t="s">
        <v>917</v>
      </c>
      <c r="B274">
        <v>27.12</v>
      </c>
      <c r="C274" s="605">
        <v>26.33</v>
      </c>
      <c r="D274">
        <v>25.75</v>
      </c>
      <c r="E274">
        <v>25.75</v>
      </c>
      <c r="F274">
        <v>25.41</v>
      </c>
      <c r="G274">
        <v>25.07</v>
      </c>
      <c r="H274" s="380">
        <v>24.520800000000001</v>
      </c>
      <c r="I274" s="380">
        <v>24.04</v>
      </c>
      <c r="J274" s="380">
        <v>23.45</v>
      </c>
      <c r="K274" s="380">
        <v>22.88</v>
      </c>
      <c r="L274" s="380">
        <v>22.43</v>
      </c>
      <c r="M274" s="380">
        <v>21.33</v>
      </c>
      <c r="N274" s="379">
        <v>21.33</v>
      </c>
      <c r="O274" s="378">
        <v>21.99</v>
      </c>
      <c r="P274" s="378">
        <v>21.6</v>
      </c>
      <c r="R274">
        <f t="shared" si="4"/>
        <v>1.0300037979491077</v>
      </c>
    </row>
    <row r="275" spans="1:18" x14ac:dyDescent="0.25">
      <c r="A275" t="s">
        <v>918</v>
      </c>
      <c r="B275">
        <v>27.95</v>
      </c>
      <c r="C275" s="605">
        <v>27.14</v>
      </c>
      <c r="D275">
        <v>26.54</v>
      </c>
      <c r="E275">
        <v>26.54</v>
      </c>
      <c r="F275">
        <v>26.19</v>
      </c>
      <c r="G275">
        <v>25.84</v>
      </c>
      <c r="H275" s="380">
        <v>25.2654</v>
      </c>
      <c r="I275" s="380">
        <v>24.77</v>
      </c>
      <c r="J275" s="380">
        <v>24.17</v>
      </c>
      <c r="K275" s="380">
        <v>23.58</v>
      </c>
      <c r="L275" s="380">
        <v>23.12</v>
      </c>
      <c r="M275" s="380">
        <v>21.99</v>
      </c>
      <c r="N275" s="379">
        <v>21.99</v>
      </c>
      <c r="O275" s="378">
        <v>22.67</v>
      </c>
      <c r="P275" s="378">
        <v>22.27</v>
      </c>
      <c r="R275">
        <f t="shared" si="4"/>
        <v>1.0298452468680914</v>
      </c>
    </row>
    <row r="276" spans="1:18" x14ac:dyDescent="0.25">
      <c r="A276" t="s">
        <v>919</v>
      </c>
      <c r="B276">
        <v>28.88</v>
      </c>
      <c r="C276" s="605">
        <v>28.04</v>
      </c>
      <c r="D276">
        <v>27.42</v>
      </c>
      <c r="E276">
        <v>27.42</v>
      </c>
      <c r="F276">
        <v>27.05</v>
      </c>
      <c r="G276">
        <v>26.69</v>
      </c>
      <c r="H276" s="380">
        <v>26.101800000000001</v>
      </c>
      <c r="I276" s="380">
        <v>25.59</v>
      </c>
      <c r="J276" s="380">
        <v>24.97</v>
      </c>
      <c r="K276" s="380">
        <v>24.36</v>
      </c>
      <c r="L276" s="380">
        <v>23.88</v>
      </c>
      <c r="M276" s="380">
        <v>22.71</v>
      </c>
      <c r="N276" s="379">
        <v>22.71</v>
      </c>
      <c r="O276" s="378">
        <v>23.41</v>
      </c>
      <c r="P276" s="378">
        <v>23</v>
      </c>
      <c r="R276">
        <f t="shared" si="4"/>
        <v>1.0299572039942939</v>
      </c>
    </row>
    <row r="277" spans="1:18" x14ac:dyDescent="0.25">
      <c r="A277" t="s">
        <v>920</v>
      </c>
      <c r="B277">
        <v>29.81</v>
      </c>
      <c r="C277" s="605">
        <v>28.94</v>
      </c>
      <c r="D277">
        <v>28.3</v>
      </c>
      <c r="E277">
        <v>28.3</v>
      </c>
      <c r="F277">
        <v>27.92</v>
      </c>
      <c r="G277">
        <v>27.55</v>
      </c>
      <c r="H277" s="380">
        <v>26.938200000000002</v>
      </c>
      <c r="I277" s="380">
        <v>26.41</v>
      </c>
      <c r="J277" s="380">
        <v>25.77</v>
      </c>
      <c r="K277" s="380">
        <v>25.14</v>
      </c>
      <c r="L277" s="380">
        <v>24.65</v>
      </c>
      <c r="M277" s="380">
        <v>23.44</v>
      </c>
      <c r="N277" s="379">
        <v>23.44</v>
      </c>
      <c r="O277" s="378">
        <v>24.17</v>
      </c>
      <c r="P277" s="378">
        <v>23.74</v>
      </c>
      <c r="R277">
        <f t="shared" si="4"/>
        <v>1.0300621976503108</v>
      </c>
    </row>
    <row r="278" spans="1:18" x14ac:dyDescent="0.25">
      <c r="A278" t="s">
        <v>921</v>
      </c>
      <c r="B278">
        <v>30.81</v>
      </c>
      <c r="C278" s="605">
        <v>29.91</v>
      </c>
      <c r="D278">
        <v>29.25</v>
      </c>
      <c r="E278">
        <v>29.25</v>
      </c>
      <c r="F278">
        <v>28.86</v>
      </c>
      <c r="G278">
        <v>28.48</v>
      </c>
      <c r="H278" s="380">
        <v>27.846</v>
      </c>
      <c r="I278" s="380">
        <v>27.3</v>
      </c>
      <c r="J278" s="380">
        <v>26.63</v>
      </c>
      <c r="K278" s="380">
        <v>25.98</v>
      </c>
      <c r="L278" s="380">
        <v>25.47</v>
      </c>
      <c r="M278" s="380">
        <v>24.22</v>
      </c>
      <c r="N278" s="379">
        <v>24.22</v>
      </c>
      <c r="O278" s="378">
        <v>24.97</v>
      </c>
      <c r="P278" s="378">
        <v>24.53</v>
      </c>
      <c r="R278">
        <f t="shared" si="4"/>
        <v>1.0300902708124373</v>
      </c>
    </row>
    <row r="279" spans="1:18" x14ac:dyDescent="0.25">
      <c r="A279" t="s">
        <v>922</v>
      </c>
      <c r="B279">
        <v>31.89</v>
      </c>
      <c r="C279" s="605">
        <v>30.96</v>
      </c>
      <c r="D279">
        <v>30.28</v>
      </c>
      <c r="E279">
        <v>30.28</v>
      </c>
      <c r="F279">
        <v>29.88</v>
      </c>
      <c r="G279">
        <v>29.48</v>
      </c>
      <c r="H279" s="380">
        <v>28.825200000000002</v>
      </c>
      <c r="I279" s="380">
        <v>28.26</v>
      </c>
      <c r="J279" s="380">
        <v>27.57</v>
      </c>
      <c r="K279" s="380">
        <v>26.9</v>
      </c>
      <c r="L279" s="380">
        <v>26.37</v>
      </c>
      <c r="M279" s="380">
        <v>25.07</v>
      </c>
      <c r="N279" s="379">
        <v>25.07</v>
      </c>
      <c r="O279" s="378">
        <v>25.85</v>
      </c>
      <c r="P279" s="378">
        <v>25.39</v>
      </c>
      <c r="R279">
        <f t="shared" si="4"/>
        <v>1.0300387596899225</v>
      </c>
    </row>
    <row r="280" spans="1:18" x14ac:dyDescent="0.25">
      <c r="A280" t="s">
        <v>923</v>
      </c>
      <c r="B280">
        <v>32.869999999999997</v>
      </c>
      <c r="C280" s="605">
        <v>31.91</v>
      </c>
      <c r="D280">
        <v>31.21</v>
      </c>
      <c r="E280">
        <v>31.21</v>
      </c>
      <c r="F280">
        <v>30.79</v>
      </c>
      <c r="G280">
        <v>30.38</v>
      </c>
      <c r="H280" s="380">
        <v>29.712599999999998</v>
      </c>
      <c r="I280" s="380">
        <v>29.13</v>
      </c>
      <c r="J280" s="380">
        <v>28.42</v>
      </c>
      <c r="K280" s="380">
        <v>27.73</v>
      </c>
      <c r="L280" s="380">
        <v>27.19</v>
      </c>
      <c r="M280" s="380">
        <v>25.86</v>
      </c>
      <c r="N280" s="379">
        <v>25.86</v>
      </c>
      <c r="O280" s="378">
        <v>26.66</v>
      </c>
      <c r="P280" s="378">
        <v>26.19</v>
      </c>
      <c r="R280">
        <f t="shared" si="4"/>
        <v>1.0300846129739893</v>
      </c>
    </row>
    <row r="281" spans="1:18" x14ac:dyDescent="0.25">
      <c r="A281" t="s">
        <v>924</v>
      </c>
      <c r="B281">
        <v>33.85</v>
      </c>
      <c r="C281" s="605">
        <v>32.86</v>
      </c>
      <c r="D281">
        <v>32.14</v>
      </c>
      <c r="E281">
        <v>32.14</v>
      </c>
      <c r="F281">
        <v>31.71</v>
      </c>
      <c r="G281">
        <v>31.29</v>
      </c>
      <c r="H281" s="380">
        <v>30.6</v>
      </c>
      <c r="I281" s="380">
        <v>30</v>
      </c>
      <c r="J281" s="380">
        <v>29.27</v>
      </c>
      <c r="K281" s="380">
        <v>28.56</v>
      </c>
      <c r="L281" s="380">
        <v>28</v>
      </c>
      <c r="M281" s="380">
        <v>26.63</v>
      </c>
      <c r="N281" s="379">
        <v>26.63</v>
      </c>
      <c r="O281" s="378">
        <v>27.45</v>
      </c>
      <c r="P281" s="378">
        <v>26.96</v>
      </c>
      <c r="R281">
        <f t="shared" si="4"/>
        <v>1.0301278149726112</v>
      </c>
    </row>
    <row r="282" spans="1:18" x14ac:dyDescent="0.25">
      <c r="A282" t="s">
        <v>925</v>
      </c>
      <c r="B282">
        <v>34.78</v>
      </c>
      <c r="C282" s="605">
        <v>33.770000000000003</v>
      </c>
      <c r="D282">
        <v>33.03</v>
      </c>
      <c r="E282">
        <v>33.03</v>
      </c>
      <c r="F282">
        <v>32.590000000000003</v>
      </c>
      <c r="G282">
        <v>32.159999999999997</v>
      </c>
      <c r="H282" s="380">
        <v>31.4466</v>
      </c>
      <c r="I282" s="380">
        <v>30.83</v>
      </c>
      <c r="J282" s="380">
        <v>30.08</v>
      </c>
      <c r="K282" s="380">
        <v>29.35</v>
      </c>
      <c r="L282" s="380">
        <v>28.77</v>
      </c>
      <c r="M282" s="380">
        <v>27.36</v>
      </c>
      <c r="N282" s="379">
        <v>27.36</v>
      </c>
      <c r="O282" s="378">
        <v>28.21</v>
      </c>
      <c r="P282" s="378">
        <v>27.71</v>
      </c>
      <c r="R282">
        <f t="shared" si="4"/>
        <v>1.0299082025466391</v>
      </c>
    </row>
    <row r="283" spans="1:18" x14ac:dyDescent="0.25">
      <c r="A283" t="s">
        <v>926</v>
      </c>
      <c r="B283">
        <v>35.76</v>
      </c>
      <c r="C283" s="605">
        <v>34.72</v>
      </c>
      <c r="D283">
        <v>33.96</v>
      </c>
      <c r="E283">
        <v>33.96</v>
      </c>
      <c r="F283">
        <v>33.51</v>
      </c>
      <c r="G283">
        <v>33.06</v>
      </c>
      <c r="H283" s="380">
        <v>32.334000000000003</v>
      </c>
      <c r="I283" s="380">
        <v>31.7</v>
      </c>
      <c r="J283" s="380">
        <v>30.93</v>
      </c>
      <c r="K283" s="380">
        <v>30.18</v>
      </c>
      <c r="L283" s="380">
        <v>29.59</v>
      </c>
      <c r="M283" s="380">
        <v>28.14</v>
      </c>
      <c r="N283" s="379">
        <v>28.14</v>
      </c>
      <c r="O283" s="378">
        <v>29.01</v>
      </c>
      <c r="P283" s="378">
        <v>28.5</v>
      </c>
      <c r="R283">
        <f t="shared" si="4"/>
        <v>1.0299539170506913</v>
      </c>
    </row>
    <row r="284" spans="1:18" x14ac:dyDescent="0.25">
      <c r="A284" t="s">
        <v>927</v>
      </c>
      <c r="B284">
        <v>36.82</v>
      </c>
      <c r="C284" s="605">
        <v>35.75</v>
      </c>
      <c r="D284">
        <v>34.96</v>
      </c>
      <c r="E284">
        <v>34.96</v>
      </c>
      <c r="F284">
        <v>34.49</v>
      </c>
      <c r="G284">
        <v>34.03</v>
      </c>
      <c r="H284" s="380">
        <v>33.282600000000002</v>
      </c>
      <c r="I284" s="380">
        <v>32.630000000000003</v>
      </c>
      <c r="J284" s="380">
        <v>31.83</v>
      </c>
      <c r="K284" s="380">
        <v>31.05</v>
      </c>
      <c r="L284" s="380">
        <v>30.44</v>
      </c>
      <c r="M284" s="380">
        <v>28.94</v>
      </c>
      <c r="N284" s="379">
        <v>28.94</v>
      </c>
      <c r="O284" s="378">
        <v>29.84</v>
      </c>
      <c r="P284" s="378">
        <v>29.31</v>
      </c>
      <c r="R284">
        <f t="shared" si="4"/>
        <v>1.02993006993007</v>
      </c>
    </row>
    <row r="285" spans="1:18" x14ac:dyDescent="0.25">
      <c r="A285" t="s">
        <v>928</v>
      </c>
      <c r="B285">
        <v>37.86</v>
      </c>
      <c r="C285" s="605">
        <v>36.76</v>
      </c>
      <c r="D285">
        <v>35.950000000000003</v>
      </c>
      <c r="E285">
        <v>35.950000000000003</v>
      </c>
      <c r="F285">
        <v>35.47</v>
      </c>
      <c r="G285">
        <v>35</v>
      </c>
      <c r="H285" s="380">
        <v>34.231200000000001</v>
      </c>
      <c r="I285" s="380">
        <v>33.56</v>
      </c>
      <c r="J285" s="380">
        <v>32.74</v>
      </c>
      <c r="K285" s="380">
        <v>31.94</v>
      </c>
      <c r="L285" s="380">
        <v>31.31</v>
      </c>
      <c r="M285" s="380">
        <v>29.78</v>
      </c>
      <c r="N285" s="379">
        <v>29.78</v>
      </c>
      <c r="O285" s="378">
        <v>30.7</v>
      </c>
      <c r="P285" s="378">
        <v>30.16</v>
      </c>
      <c r="R285">
        <f t="shared" si="4"/>
        <v>1.029923830250272</v>
      </c>
    </row>
    <row r="286" spans="1:18" x14ac:dyDescent="0.25">
      <c r="A286" t="s">
        <v>929</v>
      </c>
      <c r="B286">
        <v>38.92</v>
      </c>
      <c r="C286" s="605">
        <v>37.79</v>
      </c>
      <c r="D286">
        <v>36.96</v>
      </c>
      <c r="E286">
        <v>36.96</v>
      </c>
      <c r="F286">
        <v>36.47</v>
      </c>
      <c r="G286">
        <v>35.979999999999997</v>
      </c>
      <c r="H286" s="380">
        <v>35.19</v>
      </c>
      <c r="I286" s="380">
        <v>34.5</v>
      </c>
      <c r="J286" s="380">
        <v>33.659999999999997</v>
      </c>
      <c r="K286" s="380">
        <v>32.840000000000003</v>
      </c>
      <c r="L286" s="380">
        <v>32.200000000000003</v>
      </c>
      <c r="M286" s="380">
        <v>30.62</v>
      </c>
      <c r="N286" s="379">
        <v>30.62</v>
      </c>
      <c r="O286" s="378">
        <v>31.57</v>
      </c>
      <c r="P286" s="378">
        <v>31.01</v>
      </c>
      <c r="R286">
        <f t="shared" si="4"/>
        <v>1.0299020905001324</v>
      </c>
    </row>
    <row r="287" spans="1:18" x14ac:dyDescent="0.25">
      <c r="A287" t="s">
        <v>930</v>
      </c>
      <c r="B287">
        <v>26.42</v>
      </c>
      <c r="C287" s="605">
        <v>25.65</v>
      </c>
      <c r="D287">
        <v>25.09</v>
      </c>
      <c r="E287">
        <v>25.09</v>
      </c>
      <c r="F287">
        <v>24.76</v>
      </c>
      <c r="G287">
        <v>24.43</v>
      </c>
      <c r="H287" s="380">
        <v>23.888400000000001</v>
      </c>
      <c r="I287" s="380">
        <v>23.42</v>
      </c>
      <c r="J287" s="380">
        <v>22.85</v>
      </c>
      <c r="K287" s="380">
        <v>22.29</v>
      </c>
      <c r="L287" s="380">
        <v>21.85</v>
      </c>
      <c r="M287" s="380">
        <v>20.78</v>
      </c>
      <c r="N287" s="379">
        <v>20.78</v>
      </c>
      <c r="O287" s="378">
        <v>21.42</v>
      </c>
      <c r="P287" s="378">
        <v>21.04</v>
      </c>
      <c r="R287">
        <f t="shared" si="4"/>
        <v>1.0300194931773881</v>
      </c>
    </row>
    <row r="288" spans="1:18" x14ac:dyDescent="0.25">
      <c r="A288" t="s">
        <v>931</v>
      </c>
      <c r="B288">
        <v>27.7</v>
      </c>
      <c r="C288" s="605">
        <v>26.89</v>
      </c>
      <c r="D288">
        <v>26.3</v>
      </c>
      <c r="E288">
        <v>26.3</v>
      </c>
      <c r="F288">
        <v>25.95</v>
      </c>
      <c r="G288">
        <v>25.6</v>
      </c>
      <c r="H288" s="380">
        <v>25.041</v>
      </c>
      <c r="I288" s="380">
        <v>24.55</v>
      </c>
      <c r="J288" s="380">
        <v>23.95</v>
      </c>
      <c r="K288" s="380">
        <v>23.37</v>
      </c>
      <c r="L288" s="380">
        <v>22.91</v>
      </c>
      <c r="M288" s="380">
        <v>21.79</v>
      </c>
      <c r="N288" s="379">
        <v>21.79</v>
      </c>
      <c r="O288" s="378">
        <v>22.46</v>
      </c>
      <c r="P288" s="378">
        <v>22.06</v>
      </c>
      <c r="R288">
        <f t="shared" si="4"/>
        <v>1.0301227222015619</v>
      </c>
    </row>
    <row r="289" spans="1:18" x14ac:dyDescent="0.25">
      <c r="A289" t="s">
        <v>932</v>
      </c>
      <c r="B289">
        <v>28.7</v>
      </c>
      <c r="C289" s="605">
        <v>27.86</v>
      </c>
      <c r="D289">
        <v>27.25</v>
      </c>
      <c r="E289">
        <v>27.25</v>
      </c>
      <c r="F289">
        <v>26.89</v>
      </c>
      <c r="G289">
        <v>26.53</v>
      </c>
      <c r="H289" s="380">
        <v>25.948800000000002</v>
      </c>
      <c r="I289" s="380">
        <v>25.44</v>
      </c>
      <c r="J289" s="380">
        <v>24.82</v>
      </c>
      <c r="K289" s="380">
        <v>24.21</v>
      </c>
      <c r="L289" s="380">
        <v>23.74</v>
      </c>
      <c r="M289" s="380">
        <v>22.57</v>
      </c>
      <c r="N289" s="379">
        <v>22.57</v>
      </c>
      <c r="O289" s="378">
        <v>23.27</v>
      </c>
      <c r="P289" s="378">
        <v>22.86</v>
      </c>
      <c r="R289">
        <f t="shared" si="4"/>
        <v>1.0301507537688441</v>
      </c>
    </row>
    <row r="290" spans="1:18" x14ac:dyDescent="0.25">
      <c r="A290" t="s">
        <v>933</v>
      </c>
      <c r="B290">
        <v>29.63</v>
      </c>
      <c r="C290" s="605">
        <v>28.77</v>
      </c>
      <c r="D290">
        <v>28.14</v>
      </c>
      <c r="E290">
        <v>28.14</v>
      </c>
      <c r="F290">
        <v>27.77</v>
      </c>
      <c r="G290">
        <v>27.4</v>
      </c>
      <c r="H290" s="380">
        <v>26.795400000000001</v>
      </c>
      <c r="I290" s="380">
        <v>26.27</v>
      </c>
      <c r="J290" s="380">
        <v>25.63</v>
      </c>
      <c r="K290" s="380">
        <v>25</v>
      </c>
      <c r="L290" s="380">
        <v>24.51</v>
      </c>
      <c r="M290" s="380">
        <v>23.31</v>
      </c>
      <c r="N290" s="379">
        <v>23.31</v>
      </c>
      <c r="O290" s="378">
        <v>24.03</v>
      </c>
      <c r="P290" s="378">
        <v>23.61</v>
      </c>
      <c r="R290">
        <f t="shared" si="4"/>
        <v>1.029892248870351</v>
      </c>
    </row>
    <row r="291" spans="1:18" x14ac:dyDescent="0.25">
      <c r="A291" t="s">
        <v>934</v>
      </c>
      <c r="B291">
        <v>30.63</v>
      </c>
      <c r="C291" s="605">
        <v>29.74</v>
      </c>
      <c r="D291">
        <v>29.09</v>
      </c>
      <c r="E291">
        <v>29.09</v>
      </c>
      <c r="F291">
        <v>28.7</v>
      </c>
      <c r="G291">
        <v>28.32</v>
      </c>
      <c r="H291" s="380">
        <v>27.703199999999999</v>
      </c>
      <c r="I291" s="380">
        <v>27.16</v>
      </c>
      <c r="J291" s="380">
        <v>26.5</v>
      </c>
      <c r="K291" s="380">
        <v>25.85</v>
      </c>
      <c r="L291" s="380">
        <v>25.34</v>
      </c>
      <c r="M291" s="380">
        <v>24.09</v>
      </c>
      <c r="N291" s="379">
        <v>24.09</v>
      </c>
      <c r="O291" s="378">
        <v>24.84</v>
      </c>
      <c r="P291" s="378">
        <v>24.4</v>
      </c>
      <c r="R291">
        <f t="shared" si="4"/>
        <v>1.0299260255548084</v>
      </c>
    </row>
    <row r="292" spans="1:18" x14ac:dyDescent="0.25">
      <c r="A292" t="s">
        <v>935</v>
      </c>
      <c r="B292">
        <v>31.67</v>
      </c>
      <c r="C292" s="605">
        <v>30.75</v>
      </c>
      <c r="D292">
        <v>30.07</v>
      </c>
      <c r="E292">
        <v>30.07</v>
      </c>
      <c r="F292">
        <v>29.67</v>
      </c>
      <c r="G292">
        <v>29.27</v>
      </c>
      <c r="H292" s="380">
        <v>28.631399999999999</v>
      </c>
      <c r="I292" s="380">
        <v>28.07</v>
      </c>
      <c r="J292" s="380">
        <v>27.39</v>
      </c>
      <c r="K292" s="380">
        <v>26.72</v>
      </c>
      <c r="L292" s="380">
        <v>26.2</v>
      </c>
      <c r="M292" s="380">
        <v>24.92</v>
      </c>
      <c r="N292" s="379">
        <v>24.92</v>
      </c>
      <c r="O292" s="378">
        <v>25.69</v>
      </c>
      <c r="P292" s="378">
        <v>25.24</v>
      </c>
      <c r="R292">
        <f t="shared" si="4"/>
        <v>1.029918699186992</v>
      </c>
    </row>
    <row r="293" spans="1:18" x14ac:dyDescent="0.25">
      <c r="A293" t="s">
        <v>936</v>
      </c>
      <c r="B293">
        <v>32.68</v>
      </c>
      <c r="C293" s="605">
        <v>31.73</v>
      </c>
      <c r="D293">
        <v>31.03</v>
      </c>
      <c r="E293">
        <v>31.03</v>
      </c>
      <c r="F293">
        <v>30.62</v>
      </c>
      <c r="G293">
        <v>30.21</v>
      </c>
      <c r="H293" s="380">
        <v>29.549399999999999</v>
      </c>
      <c r="I293" s="380">
        <v>28.97</v>
      </c>
      <c r="J293" s="380">
        <v>28.26</v>
      </c>
      <c r="K293" s="380">
        <v>27.57</v>
      </c>
      <c r="L293" s="380">
        <v>27.03</v>
      </c>
      <c r="M293" s="380">
        <v>25.71</v>
      </c>
      <c r="N293" s="379">
        <v>25.71</v>
      </c>
      <c r="O293" s="378">
        <v>26.5</v>
      </c>
      <c r="P293" s="378">
        <v>26.03</v>
      </c>
      <c r="R293">
        <f t="shared" si="4"/>
        <v>1.0299401197604789</v>
      </c>
    </row>
    <row r="294" spans="1:18" x14ac:dyDescent="0.25">
      <c r="A294" t="s">
        <v>937</v>
      </c>
      <c r="B294">
        <v>33.799999999999997</v>
      </c>
      <c r="C294" s="605">
        <v>32.82</v>
      </c>
      <c r="D294">
        <v>32.1</v>
      </c>
      <c r="E294">
        <v>32.1</v>
      </c>
      <c r="F294">
        <v>31.67</v>
      </c>
      <c r="G294">
        <v>31.25</v>
      </c>
      <c r="H294" s="380">
        <v>30.559200000000001</v>
      </c>
      <c r="I294" s="380">
        <v>29.96</v>
      </c>
      <c r="J294" s="380">
        <v>29.23</v>
      </c>
      <c r="K294" s="380">
        <v>28.52</v>
      </c>
      <c r="L294" s="380">
        <v>27.96</v>
      </c>
      <c r="M294" s="380">
        <v>26.59</v>
      </c>
      <c r="N294" s="379">
        <v>26.59</v>
      </c>
      <c r="O294" s="378">
        <v>27.41</v>
      </c>
      <c r="P294" s="378">
        <v>26.93</v>
      </c>
      <c r="R294">
        <f t="shared" si="4"/>
        <v>1.0298598415600242</v>
      </c>
    </row>
    <row r="295" spans="1:18" x14ac:dyDescent="0.25">
      <c r="A295" t="s">
        <v>938</v>
      </c>
      <c r="B295">
        <v>34.94</v>
      </c>
      <c r="C295" s="605">
        <v>33.92</v>
      </c>
      <c r="D295">
        <v>33.17</v>
      </c>
      <c r="E295">
        <v>33.17</v>
      </c>
      <c r="F295">
        <v>32.729999999999997</v>
      </c>
      <c r="G295">
        <v>32.29</v>
      </c>
      <c r="H295" s="380">
        <v>31.5792</v>
      </c>
      <c r="I295" s="380">
        <v>30.96</v>
      </c>
      <c r="J295" s="380">
        <v>30.2</v>
      </c>
      <c r="K295" s="380">
        <v>29.46</v>
      </c>
      <c r="L295" s="380">
        <v>28.88</v>
      </c>
      <c r="M295" s="380">
        <v>27.46</v>
      </c>
      <c r="N295" s="379">
        <v>27.46</v>
      </c>
      <c r="O295" s="378">
        <v>28.31</v>
      </c>
      <c r="P295" s="378">
        <v>27.81</v>
      </c>
      <c r="R295">
        <f t="shared" si="4"/>
        <v>1.030070754716981</v>
      </c>
    </row>
    <row r="296" spans="1:18" x14ac:dyDescent="0.25">
      <c r="A296" t="s">
        <v>939</v>
      </c>
      <c r="B296">
        <v>35.92</v>
      </c>
      <c r="C296" s="605">
        <v>34.869999999999997</v>
      </c>
      <c r="D296">
        <v>34.1</v>
      </c>
      <c r="E296">
        <v>34.1</v>
      </c>
      <c r="F296">
        <v>33.65</v>
      </c>
      <c r="G296">
        <v>33.200000000000003</v>
      </c>
      <c r="H296" s="380">
        <v>32.4666</v>
      </c>
      <c r="I296" s="380">
        <v>31.83</v>
      </c>
      <c r="J296" s="380">
        <v>31.05</v>
      </c>
      <c r="K296" s="380">
        <v>30.29</v>
      </c>
      <c r="L296" s="380">
        <v>29.7</v>
      </c>
      <c r="M296" s="380">
        <v>28.25</v>
      </c>
      <c r="N296" s="379">
        <v>28.25</v>
      </c>
      <c r="O296" s="378">
        <v>29.12</v>
      </c>
      <c r="P296" s="378">
        <v>28.61</v>
      </c>
      <c r="R296">
        <f t="shared" si="4"/>
        <v>1.0301118439919703</v>
      </c>
    </row>
    <row r="297" spans="1:18" x14ac:dyDescent="0.25">
      <c r="A297" t="s">
        <v>940</v>
      </c>
      <c r="B297">
        <v>36.93</v>
      </c>
      <c r="C297" s="605">
        <v>35.85</v>
      </c>
      <c r="D297">
        <v>35.06</v>
      </c>
      <c r="E297">
        <v>35.06</v>
      </c>
      <c r="F297">
        <v>34.590000000000003</v>
      </c>
      <c r="G297">
        <v>34.130000000000003</v>
      </c>
      <c r="H297" s="380">
        <v>33.384599999999999</v>
      </c>
      <c r="I297" s="380">
        <v>32.729999999999997</v>
      </c>
      <c r="J297" s="380">
        <v>31.93</v>
      </c>
      <c r="K297" s="380">
        <v>31.15</v>
      </c>
      <c r="L297" s="380">
        <v>30.54</v>
      </c>
      <c r="M297" s="380">
        <v>29.04</v>
      </c>
      <c r="N297" s="379">
        <v>29.04</v>
      </c>
      <c r="O297" s="378">
        <v>29.94</v>
      </c>
      <c r="P297" s="378">
        <v>29.41</v>
      </c>
      <c r="R297">
        <f t="shared" si="4"/>
        <v>1.0301255230125523</v>
      </c>
    </row>
    <row r="298" spans="1:18" x14ac:dyDescent="0.25">
      <c r="A298" t="s">
        <v>941</v>
      </c>
      <c r="B298">
        <v>37.950000000000003</v>
      </c>
      <c r="C298" s="605">
        <v>36.840000000000003</v>
      </c>
      <c r="D298">
        <v>36.03</v>
      </c>
      <c r="E298">
        <v>36.03</v>
      </c>
      <c r="F298">
        <v>35.549999999999997</v>
      </c>
      <c r="G298">
        <v>35.08</v>
      </c>
      <c r="H298" s="380">
        <v>34.312800000000003</v>
      </c>
      <c r="I298" s="380">
        <v>33.64</v>
      </c>
      <c r="J298" s="380">
        <v>32.82</v>
      </c>
      <c r="K298" s="380">
        <v>32.020000000000003</v>
      </c>
      <c r="L298" s="380">
        <v>31.39</v>
      </c>
      <c r="M298" s="380">
        <v>29.85</v>
      </c>
      <c r="N298" s="379">
        <v>29.85</v>
      </c>
      <c r="O298" s="378">
        <v>30.77</v>
      </c>
      <c r="P298" s="378">
        <v>30.23</v>
      </c>
      <c r="R298">
        <f t="shared" si="4"/>
        <v>1.030130293159609</v>
      </c>
    </row>
    <row r="299" spans="1:18" x14ac:dyDescent="0.25">
      <c r="A299" t="s">
        <v>942</v>
      </c>
      <c r="B299">
        <v>39.04</v>
      </c>
      <c r="C299" s="605">
        <v>37.9</v>
      </c>
      <c r="D299">
        <v>37.07</v>
      </c>
      <c r="E299">
        <v>37.07</v>
      </c>
      <c r="F299">
        <v>36.58</v>
      </c>
      <c r="G299">
        <v>36.090000000000003</v>
      </c>
      <c r="H299" s="380">
        <v>35.302199999999999</v>
      </c>
      <c r="I299" s="380">
        <v>34.61</v>
      </c>
      <c r="J299" s="380">
        <v>33.770000000000003</v>
      </c>
      <c r="K299" s="380">
        <v>32.950000000000003</v>
      </c>
      <c r="L299" s="380">
        <v>32.299999999999997</v>
      </c>
      <c r="M299" s="380">
        <v>30.72</v>
      </c>
      <c r="N299" s="379">
        <v>30.72</v>
      </c>
      <c r="O299" s="378">
        <v>31.67</v>
      </c>
      <c r="P299" s="378">
        <v>31.11</v>
      </c>
      <c r="R299">
        <f t="shared" si="4"/>
        <v>1.0300791556728233</v>
      </c>
    </row>
    <row r="300" spans="1:18" x14ac:dyDescent="0.25">
      <c r="A300" t="s">
        <v>943</v>
      </c>
      <c r="B300">
        <v>40.19</v>
      </c>
      <c r="C300" s="605">
        <v>39.020000000000003</v>
      </c>
      <c r="D300">
        <v>38.159999999999997</v>
      </c>
      <c r="E300">
        <v>38.159999999999997</v>
      </c>
      <c r="F300">
        <v>37.65</v>
      </c>
      <c r="G300">
        <v>37.15</v>
      </c>
      <c r="H300" s="380">
        <v>36.3324</v>
      </c>
      <c r="I300" s="380">
        <v>35.619999999999997</v>
      </c>
      <c r="J300" s="380">
        <v>34.75</v>
      </c>
      <c r="K300" s="380">
        <v>33.9</v>
      </c>
      <c r="L300" s="380">
        <v>33.24</v>
      </c>
      <c r="M300" s="380">
        <v>31.61</v>
      </c>
      <c r="N300" s="379">
        <v>31.61</v>
      </c>
      <c r="O300" s="378">
        <v>32.590000000000003</v>
      </c>
      <c r="P300" s="378">
        <v>32.01</v>
      </c>
      <c r="R300">
        <f t="shared" si="4"/>
        <v>1.0299846232701177</v>
      </c>
    </row>
    <row r="301" spans="1:18" x14ac:dyDescent="0.25">
      <c r="A301" t="s">
        <v>944</v>
      </c>
      <c r="B301">
        <v>41.31</v>
      </c>
      <c r="C301" s="605">
        <v>40.11</v>
      </c>
      <c r="D301">
        <v>39.229999999999997</v>
      </c>
      <c r="E301">
        <v>39.229999999999997</v>
      </c>
      <c r="F301">
        <v>38.71</v>
      </c>
      <c r="G301">
        <v>38.19</v>
      </c>
      <c r="H301" s="380">
        <v>37.352399999999996</v>
      </c>
      <c r="I301" s="380">
        <v>36.619999999999997</v>
      </c>
      <c r="J301" s="380">
        <v>35.729999999999997</v>
      </c>
      <c r="K301" s="380">
        <v>34.86</v>
      </c>
      <c r="L301" s="380">
        <v>34.18</v>
      </c>
      <c r="M301" s="380">
        <v>32.5</v>
      </c>
      <c r="N301" s="379">
        <v>32.5</v>
      </c>
      <c r="O301" s="378">
        <v>33.51</v>
      </c>
      <c r="P301" s="378">
        <v>32.92</v>
      </c>
      <c r="R301">
        <f t="shared" si="4"/>
        <v>1.0299177262528048</v>
      </c>
    </row>
    <row r="302" spans="1:18" x14ac:dyDescent="0.25">
      <c r="A302" t="s">
        <v>945</v>
      </c>
      <c r="B302">
        <v>28.02</v>
      </c>
      <c r="C302" s="605">
        <v>27.2</v>
      </c>
      <c r="D302">
        <v>26.6</v>
      </c>
      <c r="E302">
        <v>26.6</v>
      </c>
      <c r="F302">
        <v>26.25</v>
      </c>
      <c r="G302">
        <v>25.9</v>
      </c>
      <c r="H302" s="380">
        <v>25.326599999999999</v>
      </c>
      <c r="I302" s="380">
        <v>24.83</v>
      </c>
      <c r="J302" s="380">
        <v>24.22</v>
      </c>
      <c r="K302" s="380">
        <v>23.63</v>
      </c>
      <c r="L302" s="380">
        <v>23.17</v>
      </c>
      <c r="M302" s="380">
        <v>22.04</v>
      </c>
      <c r="N302" s="379">
        <v>22.04</v>
      </c>
      <c r="O302" s="378">
        <v>22.72</v>
      </c>
      <c r="P302" s="378">
        <v>22.32</v>
      </c>
      <c r="R302">
        <f t="shared" si="4"/>
        <v>1.0301470588235295</v>
      </c>
    </row>
    <row r="303" spans="1:18" x14ac:dyDescent="0.25">
      <c r="A303" t="s">
        <v>946</v>
      </c>
      <c r="B303">
        <v>29.36</v>
      </c>
      <c r="C303" s="605">
        <v>28.5</v>
      </c>
      <c r="D303">
        <v>27.87</v>
      </c>
      <c r="E303">
        <v>27.87</v>
      </c>
      <c r="F303">
        <v>27.5</v>
      </c>
      <c r="G303">
        <v>27.13</v>
      </c>
      <c r="H303" s="380">
        <v>26.530200000000001</v>
      </c>
      <c r="I303" s="380">
        <v>26.01</v>
      </c>
      <c r="J303" s="380">
        <v>25.38</v>
      </c>
      <c r="K303" s="380">
        <v>24.76</v>
      </c>
      <c r="L303" s="380">
        <v>24.27</v>
      </c>
      <c r="M303" s="380">
        <v>23.08</v>
      </c>
      <c r="N303" s="379">
        <v>23.08</v>
      </c>
      <c r="O303" s="378">
        <v>23.79</v>
      </c>
      <c r="P303" s="378">
        <v>23.37</v>
      </c>
      <c r="R303">
        <f t="shared" si="4"/>
        <v>1.0301754385964912</v>
      </c>
    </row>
    <row r="304" spans="1:18" x14ac:dyDescent="0.25">
      <c r="A304" t="s">
        <v>947</v>
      </c>
      <c r="B304">
        <v>30.48</v>
      </c>
      <c r="C304" s="605">
        <v>29.59</v>
      </c>
      <c r="D304">
        <v>28.94</v>
      </c>
      <c r="E304">
        <v>28.94</v>
      </c>
      <c r="F304">
        <v>28.55</v>
      </c>
      <c r="G304">
        <v>28.17</v>
      </c>
      <c r="H304" s="380">
        <v>27.550200000000004</v>
      </c>
      <c r="I304" s="380">
        <v>27.01</v>
      </c>
      <c r="J304" s="380">
        <v>26.35</v>
      </c>
      <c r="K304" s="380">
        <v>25.71</v>
      </c>
      <c r="L304" s="380">
        <v>25.21</v>
      </c>
      <c r="M304" s="380">
        <v>23.98</v>
      </c>
      <c r="N304" s="379">
        <v>23.98</v>
      </c>
      <c r="O304" s="378">
        <v>24.72</v>
      </c>
      <c r="P304" s="378">
        <v>24.28</v>
      </c>
      <c r="R304">
        <f t="shared" si="4"/>
        <v>1.0300777289624874</v>
      </c>
    </row>
    <row r="305" spans="1:18" x14ac:dyDescent="0.25">
      <c r="A305" t="s">
        <v>948</v>
      </c>
      <c r="B305">
        <v>31.46</v>
      </c>
      <c r="C305" s="605">
        <v>30.54</v>
      </c>
      <c r="D305">
        <v>29.87</v>
      </c>
      <c r="E305">
        <v>29.87</v>
      </c>
      <c r="F305">
        <v>29.47</v>
      </c>
      <c r="G305">
        <v>29.08</v>
      </c>
      <c r="H305" s="380">
        <v>28.4376</v>
      </c>
      <c r="I305" s="380">
        <v>27.88</v>
      </c>
      <c r="J305" s="380">
        <v>27.2</v>
      </c>
      <c r="K305" s="380">
        <v>26.54</v>
      </c>
      <c r="L305" s="380">
        <v>26.02</v>
      </c>
      <c r="M305" s="380">
        <v>24.74</v>
      </c>
      <c r="N305" s="379">
        <v>24.74</v>
      </c>
      <c r="O305" s="378">
        <v>25.51</v>
      </c>
      <c r="P305" s="378">
        <v>25.06</v>
      </c>
      <c r="R305">
        <f t="shared" si="4"/>
        <v>1.0301244269810086</v>
      </c>
    </row>
    <row r="306" spans="1:18" x14ac:dyDescent="0.25">
      <c r="A306" t="s">
        <v>949</v>
      </c>
      <c r="B306">
        <v>32.54</v>
      </c>
      <c r="C306" s="605">
        <v>31.59</v>
      </c>
      <c r="D306">
        <v>30.89</v>
      </c>
      <c r="E306">
        <v>30.89</v>
      </c>
      <c r="F306">
        <v>30.48</v>
      </c>
      <c r="G306">
        <v>30.07</v>
      </c>
      <c r="H306" s="380">
        <v>29.406599999999997</v>
      </c>
      <c r="I306" s="380">
        <v>28.83</v>
      </c>
      <c r="J306" s="380">
        <v>28.13</v>
      </c>
      <c r="K306" s="380">
        <v>27.44</v>
      </c>
      <c r="L306" s="380">
        <v>26.9</v>
      </c>
      <c r="M306" s="380">
        <v>25.58</v>
      </c>
      <c r="N306" s="379">
        <v>25.58</v>
      </c>
      <c r="O306" s="378">
        <v>26.37</v>
      </c>
      <c r="P306" s="378">
        <v>25.9</v>
      </c>
      <c r="R306">
        <f t="shared" si="4"/>
        <v>1.0300728078505856</v>
      </c>
    </row>
    <row r="307" spans="1:18" x14ac:dyDescent="0.25">
      <c r="A307" t="s">
        <v>950</v>
      </c>
      <c r="B307">
        <v>33.57</v>
      </c>
      <c r="C307" s="605">
        <v>32.590000000000003</v>
      </c>
      <c r="D307">
        <v>31.87</v>
      </c>
      <c r="E307">
        <v>31.87</v>
      </c>
      <c r="F307">
        <v>31.45</v>
      </c>
      <c r="G307">
        <v>31.03</v>
      </c>
      <c r="H307" s="380">
        <v>30.344999999999999</v>
      </c>
      <c r="I307" s="380">
        <v>29.75</v>
      </c>
      <c r="J307" s="380">
        <v>29.02</v>
      </c>
      <c r="K307" s="380">
        <v>28.31</v>
      </c>
      <c r="L307" s="380">
        <v>27.75</v>
      </c>
      <c r="M307" s="380">
        <v>26.39</v>
      </c>
      <c r="N307" s="379">
        <v>26.39</v>
      </c>
      <c r="O307" s="378">
        <v>27.21</v>
      </c>
      <c r="P307" s="378">
        <v>26.73</v>
      </c>
      <c r="R307">
        <f t="shared" si="4"/>
        <v>1.0300705737956428</v>
      </c>
    </row>
    <row r="308" spans="1:18" x14ac:dyDescent="0.25">
      <c r="A308" t="s">
        <v>951</v>
      </c>
      <c r="B308">
        <v>34.700000000000003</v>
      </c>
      <c r="C308" s="605">
        <v>33.69</v>
      </c>
      <c r="D308">
        <v>32.950000000000003</v>
      </c>
      <c r="E308">
        <v>32.950000000000003</v>
      </c>
      <c r="F308">
        <v>32.51</v>
      </c>
      <c r="G308">
        <v>32.08</v>
      </c>
      <c r="H308" s="380">
        <v>31.365000000000002</v>
      </c>
      <c r="I308" s="380">
        <v>30.75</v>
      </c>
      <c r="J308" s="380">
        <v>30</v>
      </c>
      <c r="K308" s="380">
        <v>29.27</v>
      </c>
      <c r="L308" s="380">
        <v>28.7</v>
      </c>
      <c r="M308" s="380">
        <v>27.3</v>
      </c>
      <c r="N308" s="379">
        <v>27.3</v>
      </c>
      <c r="O308" s="378">
        <v>28.14</v>
      </c>
      <c r="P308" s="378">
        <v>27.64</v>
      </c>
      <c r="R308">
        <f t="shared" si="4"/>
        <v>1.0299792223211637</v>
      </c>
    </row>
    <row r="309" spans="1:18" x14ac:dyDescent="0.25">
      <c r="A309" t="s">
        <v>952</v>
      </c>
      <c r="B309">
        <v>35.909999999999997</v>
      </c>
      <c r="C309" s="605">
        <v>34.86</v>
      </c>
      <c r="D309">
        <v>34.090000000000003</v>
      </c>
      <c r="E309">
        <v>34.090000000000003</v>
      </c>
      <c r="F309">
        <v>33.64</v>
      </c>
      <c r="G309">
        <v>33.19</v>
      </c>
      <c r="H309" s="380">
        <v>32.456400000000002</v>
      </c>
      <c r="I309" s="380">
        <v>31.82</v>
      </c>
      <c r="J309" s="380">
        <v>31.04</v>
      </c>
      <c r="K309" s="380">
        <v>30.28</v>
      </c>
      <c r="L309" s="380">
        <v>29.69</v>
      </c>
      <c r="M309" s="380">
        <v>28.24</v>
      </c>
      <c r="N309" s="379">
        <v>28.24</v>
      </c>
      <c r="O309" s="378">
        <v>29.11</v>
      </c>
      <c r="P309" s="378">
        <v>28.6</v>
      </c>
      <c r="R309">
        <f t="shared" si="4"/>
        <v>1.0301204819277108</v>
      </c>
    </row>
    <row r="310" spans="1:18" x14ac:dyDescent="0.25">
      <c r="A310" t="s">
        <v>953</v>
      </c>
      <c r="B310">
        <v>37.07</v>
      </c>
      <c r="C310" s="605">
        <v>35.99</v>
      </c>
      <c r="D310">
        <v>35.200000000000003</v>
      </c>
      <c r="E310">
        <v>35.200000000000003</v>
      </c>
      <c r="F310">
        <v>34.729999999999997</v>
      </c>
      <c r="G310">
        <v>34.270000000000003</v>
      </c>
      <c r="H310" s="380">
        <v>33.517200000000003</v>
      </c>
      <c r="I310" s="380">
        <v>32.86</v>
      </c>
      <c r="J310" s="380">
        <v>32.06</v>
      </c>
      <c r="K310" s="380">
        <v>31.28</v>
      </c>
      <c r="L310" s="380">
        <v>30.67</v>
      </c>
      <c r="M310" s="380">
        <v>29.17</v>
      </c>
      <c r="N310" s="379">
        <v>29.17</v>
      </c>
      <c r="O310" s="378">
        <v>30.07</v>
      </c>
      <c r="P310" s="378">
        <v>29.54</v>
      </c>
      <c r="R310">
        <f t="shared" si="4"/>
        <v>1.0300083356487912</v>
      </c>
    </row>
    <row r="311" spans="1:18" x14ac:dyDescent="0.25">
      <c r="A311" t="s">
        <v>954</v>
      </c>
      <c r="B311">
        <v>38.11</v>
      </c>
      <c r="C311" s="605">
        <v>37</v>
      </c>
      <c r="D311">
        <v>36.19</v>
      </c>
      <c r="E311">
        <v>36.19</v>
      </c>
      <c r="F311">
        <v>35.71</v>
      </c>
      <c r="G311">
        <v>35.229999999999997</v>
      </c>
      <c r="H311" s="380">
        <v>34.445400000000006</v>
      </c>
      <c r="I311" s="380">
        <v>33.770000000000003</v>
      </c>
      <c r="J311" s="380">
        <v>32.950000000000003</v>
      </c>
      <c r="K311" s="380">
        <v>32.15</v>
      </c>
      <c r="L311" s="380">
        <v>31.52</v>
      </c>
      <c r="M311" s="380">
        <v>29.97</v>
      </c>
      <c r="N311" s="379">
        <v>29.97</v>
      </c>
      <c r="O311" s="378">
        <v>30.9</v>
      </c>
      <c r="P311" s="378">
        <v>30.35</v>
      </c>
      <c r="R311">
        <f t="shared" si="4"/>
        <v>1.03</v>
      </c>
    </row>
    <row r="312" spans="1:18" x14ac:dyDescent="0.25">
      <c r="A312" t="s">
        <v>955</v>
      </c>
      <c r="B312">
        <v>39.24</v>
      </c>
      <c r="C312" s="605">
        <v>38.1</v>
      </c>
      <c r="D312">
        <v>37.26</v>
      </c>
      <c r="E312">
        <v>37.26</v>
      </c>
      <c r="F312">
        <v>36.76</v>
      </c>
      <c r="G312">
        <v>36.270000000000003</v>
      </c>
      <c r="H312" s="380">
        <v>35.465400000000002</v>
      </c>
      <c r="I312" s="380">
        <v>34.770000000000003</v>
      </c>
      <c r="J312" s="380">
        <v>33.92</v>
      </c>
      <c r="K312" s="380">
        <v>33.090000000000003</v>
      </c>
      <c r="L312" s="380">
        <v>32.44</v>
      </c>
      <c r="M312" s="380">
        <v>30.85</v>
      </c>
      <c r="N312" s="379">
        <v>30.85</v>
      </c>
      <c r="O312" s="378">
        <v>31.8</v>
      </c>
      <c r="P312" s="378">
        <v>31.24</v>
      </c>
      <c r="R312">
        <f t="shared" si="4"/>
        <v>1.0299212598425198</v>
      </c>
    </row>
    <row r="313" spans="1:18" x14ac:dyDescent="0.25">
      <c r="A313" t="s">
        <v>956</v>
      </c>
      <c r="B313">
        <v>40.28</v>
      </c>
      <c r="C313" s="605">
        <v>39.11</v>
      </c>
      <c r="D313">
        <v>38.25</v>
      </c>
      <c r="E313">
        <v>38.25</v>
      </c>
      <c r="F313">
        <v>37.74</v>
      </c>
      <c r="G313">
        <v>37.24</v>
      </c>
      <c r="H313" s="380">
        <v>36.424199999999999</v>
      </c>
      <c r="I313" s="380">
        <v>35.71</v>
      </c>
      <c r="J313" s="380">
        <v>34.840000000000003</v>
      </c>
      <c r="K313" s="380">
        <v>33.99</v>
      </c>
      <c r="L313" s="380">
        <v>33.32</v>
      </c>
      <c r="M313" s="380">
        <v>31.69</v>
      </c>
      <c r="N313" s="379">
        <v>31.69</v>
      </c>
      <c r="O313" s="378">
        <v>32.67</v>
      </c>
      <c r="P313" s="378">
        <v>32.090000000000003</v>
      </c>
      <c r="R313">
        <f t="shared" si="4"/>
        <v>1.0299156226029149</v>
      </c>
    </row>
    <row r="314" spans="1:18" x14ac:dyDescent="0.25">
      <c r="A314" t="s">
        <v>957</v>
      </c>
      <c r="B314">
        <v>41.44</v>
      </c>
      <c r="C314" s="605">
        <v>40.229999999999997</v>
      </c>
      <c r="D314">
        <v>39.340000000000003</v>
      </c>
      <c r="E314">
        <v>39.340000000000003</v>
      </c>
      <c r="F314">
        <v>38.82</v>
      </c>
      <c r="G314">
        <v>38.299999999999997</v>
      </c>
      <c r="H314" s="380">
        <v>37.464599999999997</v>
      </c>
      <c r="I314" s="380">
        <v>36.729999999999997</v>
      </c>
      <c r="J314" s="380">
        <v>35.83</v>
      </c>
      <c r="K314" s="380">
        <v>34.96</v>
      </c>
      <c r="L314" s="380">
        <v>34.270000000000003</v>
      </c>
      <c r="M314" s="380">
        <v>32.590000000000003</v>
      </c>
      <c r="N314" s="379">
        <v>32.590000000000003</v>
      </c>
      <c r="O314" s="378">
        <v>33.6</v>
      </c>
      <c r="P314" s="378">
        <v>33.01</v>
      </c>
      <c r="R314">
        <f t="shared" si="4"/>
        <v>1.0300770569226945</v>
      </c>
    </row>
    <row r="315" spans="1:18" x14ac:dyDescent="0.25">
      <c r="A315" t="s">
        <v>958</v>
      </c>
      <c r="B315">
        <v>42.67</v>
      </c>
      <c r="C315" s="605">
        <v>41.43</v>
      </c>
      <c r="D315">
        <v>40.520000000000003</v>
      </c>
      <c r="E315">
        <v>40.520000000000003</v>
      </c>
      <c r="F315">
        <v>39.979999999999997</v>
      </c>
      <c r="G315">
        <v>39.450000000000003</v>
      </c>
      <c r="H315" s="380">
        <v>38.5764</v>
      </c>
      <c r="I315" s="380">
        <v>37.82</v>
      </c>
      <c r="J315" s="380">
        <v>36.9</v>
      </c>
      <c r="K315" s="380">
        <v>36</v>
      </c>
      <c r="L315" s="380">
        <v>35.29</v>
      </c>
      <c r="M315" s="380">
        <v>33.56</v>
      </c>
      <c r="N315" s="379">
        <v>33.56</v>
      </c>
      <c r="O315" s="378">
        <v>34.6</v>
      </c>
      <c r="P315" s="378">
        <v>33.99</v>
      </c>
      <c r="R315">
        <f t="shared" si="4"/>
        <v>1.0299300024137099</v>
      </c>
    </row>
    <row r="316" spans="1:18" x14ac:dyDescent="0.25">
      <c r="A316" t="s">
        <v>959</v>
      </c>
      <c r="B316">
        <v>43.94</v>
      </c>
      <c r="C316" s="605">
        <v>42.66</v>
      </c>
      <c r="D316">
        <v>41.72</v>
      </c>
      <c r="E316">
        <v>41.72</v>
      </c>
      <c r="F316">
        <v>41.16</v>
      </c>
      <c r="G316">
        <v>40.61</v>
      </c>
      <c r="H316" s="380">
        <v>39.718800000000002</v>
      </c>
      <c r="I316" s="380">
        <v>38.94</v>
      </c>
      <c r="J316" s="380">
        <v>37.99</v>
      </c>
      <c r="K316" s="380">
        <v>37.06</v>
      </c>
      <c r="L316" s="380">
        <v>36.33</v>
      </c>
      <c r="M316" s="380">
        <v>34.549999999999997</v>
      </c>
      <c r="N316" s="379">
        <v>34.549999999999997</v>
      </c>
      <c r="O316" s="378">
        <v>35.619999999999997</v>
      </c>
      <c r="P316" s="378">
        <v>34.99</v>
      </c>
      <c r="R316">
        <f t="shared" si="4"/>
        <v>1.0300046882325364</v>
      </c>
    </row>
    <row r="317" spans="1:18" x14ac:dyDescent="0.25">
      <c r="A317" t="s">
        <v>960</v>
      </c>
      <c r="B317">
        <v>29.79</v>
      </c>
      <c r="C317" s="605">
        <v>28.92</v>
      </c>
      <c r="D317">
        <v>28.28</v>
      </c>
      <c r="E317">
        <v>28.28</v>
      </c>
      <c r="F317">
        <v>27.9</v>
      </c>
      <c r="G317">
        <v>27.53</v>
      </c>
      <c r="H317" s="380">
        <v>26.9178</v>
      </c>
      <c r="I317" s="380">
        <v>26.39</v>
      </c>
      <c r="J317" s="380">
        <v>25.75</v>
      </c>
      <c r="K317" s="380">
        <v>25.12</v>
      </c>
      <c r="L317" s="380">
        <v>24.63</v>
      </c>
      <c r="M317" s="380">
        <v>23.43</v>
      </c>
      <c r="N317" s="379">
        <v>23.43</v>
      </c>
      <c r="O317" s="378">
        <v>24.15</v>
      </c>
      <c r="P317" s="378">
        <v>23.72</v>
      </c>
      <c r="R317">
        <f t="shared" si="4"/>
        <v>1.0300829875518671</v>
      </c>
    </row>
    <row r="318" spans="1:18" x14ac:dyDescent="0.25">
      <c r="A318" t="s">
        <v>961</v>
      </c>
      <c r="B318">
        <v>31.18</v>
      </c>
      <c r="C318" s="605">
        <v>30.27</v>
      </c>
      <c r="D318">
        <v>29.6</v>
      </c>
      <c r="E318">
        <v>29.6</v>
      </c>
      <c r="F318">
        <v>29.21</v>
      </c>
      <c r="G318">
        <v>28.82</v>
      </c>
      <c r="H318" s="380">
        <v>28.192800000000002</v>
      </c>
      <c r="I318" s="380">
        <v>27.64</v>
      </c>
      <c r="J318" s="380">
        <v>26.97</v>
      </c>
      <c r="K318" s="380">
        <v>26.31</v>
      </c>
      <c r="L318" s="380">
        <v>25.79</v>
      </c>
      <c r="M318" s="380">
        <v>24.52</v>
      </c>
      <c r="N318" s="379">
        <v>24.52</v>
      </c>
      <c r="O318" s="378">
        <v>25.28</v>
      </c>
      <c r="P318" s="378">
        <v>24.83</v>
      </c>
      <c r="R318">
        <f t="shared" si="4"/>
        <v>1.0300627684175752</v>
      </c>
    </row>
    <row r="319" spans="1:18" x14ac:dyDescent="0.25">
      <c r="A319" t="s">
        <v>962</v>
      </c>
      <c r="B319">
        <v>32.380000000000003</v>
      </c>
      <c r="C319" s="605">
        <v>31.44</v>
      </c>
      <c r="D319">
        <v>30.75</v>
      </c>
      <c r="E319">
        <v>30.75</v>
      </c>
      <c r="F319">
        <v>30.34</v>
      </c>
      <c r="G319">
        <v>29.94</v>
      </c>
      <c r="H319" s="380">
        <v>29.284200000000002</v>
      </c>
      <c r="I319" s="380">
        <v>28.71</v>
      </c>
      <c r="J319" s="380">
        <v>28.01</v>
      </c>
      <c r="K319" s="380">
        <v>27.33</v>
      </c>
      <c r="L319" s="380">
        <v>26.79</v>
      </c>
      <c r="M319" s="380">
        <v>25.47</v>
      </c>
      <c r="N319" s="379">
        <v>25.47</v>
      </c>
      <c r="O319" s="378">
        <v>26.26</v>
      </c>
      <c r="P319" s="378">
        <v>25.8</v>
      </c>
      <c r="R319">
        <f t="shared" si="4"/>
        <v>1.0298982188295165</v>
      </c>
    </row>
    <row r="320" spans="1:18" x14ac:dyDescent="0.25">
      <c r="A320" t="s">
        <v>963</v>
      </c>
      <c r="B320">
        <v>33.43</v>
      </c>
      <c r="C320" s="605">
        <v>32.46</v>
      </c>
      <c r="D320">
        <v>31.75</v>
      </c>
      <c r="E320">
        <v>31.75</v>
      </c>
      <c r="F320">
        <v>31.33</v>
      </c>
      <c r="G320">
        <v>30.91</v>
      </c>
      <c r="H320" s="380">
        <v>30.232800000000001</v>
      </c>
      <c r="I320" s="380">
        <v>29.64</v>
      </c>
      <c r="J320" s="380">
        <v>28.92</v>
      </c>
      <c r="K320" s="380">
        <v>28.21</v>
      </c>
      <c r="L320" s="380">
        <v>27.66</v>
      </c>
      <c r="M320" s="380">
        <v>26.31</v>
      </c>
      <c r="N320" s="379">
        <v>26.31</v>
      </c>
      <c r="O320" s="378">
        <v>27.12</v>
      </c>
      <c r="P320" s="378">
        <v>26.64</v>
      </c>
      <c r="R320">
        <f t="shared" si="4"/>
        <v>1.0298829328404189</v>
      </c>
    </row>
    <row r="321" spans="1:18" x14ac:dyDescent="0.25">
      <c r="A321" t="s">
        <v>964</v>
      </c>
      <c r="B321">
        <v>34.56</v>
      </c>
      <c r="C321" s="605">
        <v>33.549999999999997</v>
      </c>
      <c r="D321">
        <v>32.81</v>
      </c>
      <c r="E321">
        <v>32.81</v>
      </c>
      <c r="F321">
        <v>32.369999999999997</v>
      </c>
      <c r="G321">
        <v>31.94</v>
      </c>
      <c r="H321" s="380">
        <v>31.242599999999999</v>
      </c>
      <c r="I321" s="380">
        <v>30.63</v>
      </c>
      <c r="J321" s="380">
        <v>29.88</v>
      </c>
      <c r="K321" s="380">
        <v>29.15</v>
      </c>
      <c r="L321" s="380">
        <v>28.58</v>
      </c>
      <c r="M321" s="380">
        <v>27.18</v>
      </c>
      <c r="N321" s="379">
        <v>27.18</v>
      </c>
      <c r="O321" s="378">
        <v>28.02</v>
      </c>
      <c r="P321" s="378">
        <v>27.52</v>
      </c>
      <c r="R321">
        <f t="shared" si="4"/>
        <v>1.0301043219076007</v>
      </c>
    </row>
    <row r="322" spans="1:18" x14ac:dyDescent="0.25">
      <c r="A322" t="s">
        <v>965</v>
      </c>
      <c r="B322">
        <v>35.700000000000003</v>
      </c>
      <c r="C322" s="605">
        <v>34.659999999999997</v>
      </c>
      <c r="D322">
        <v>33.9</v>
      </c>
      <c r="E322">
        <v>33.9</v>
      </c>
      <c r="F322">
        <v>33.450000000000003</v>
      </c>
      <c r="G322">
        <v>33</v>
      </c>
      <c r="H322" s="380">
        <v>32.272800000000004</v>
      </c>
      <c r="I322" s="380">
        <v>31.64</v>
      </c>
      <c r="J322" s="380">
        <v>30.87</v>
      </c>
      <c r="K322" s="380">
        <v>30.12</v>
      </c>
      <c r="L322" s="380">
        <v>29.53</v>
      </c>
      <c r="M322" s="380">
        <v>28.08</v>
      </c>
      <c r="N322" s="379">
        <v>28.08</v>
      </c>
      <c r="O322" s="378">
        <v>28.95</v>
      </c>
      <c r="P322" s="378">
        <v>28.44</v>
      </c>
      <c r="R322">
        <f t="shared" si="4"/>
        <v>1.0300057703404504</v>
      </c>
    </row>
    <row r="323" spans="1:18" x14ac:dyDescent="0.25">
      <c r="A323" t="s">
        <v>966</v>
      </c>
      <c r="B323">
        <v>36.869999999999997</v>
      </c>
      <c r="C323" s="605">
        <v>35.799999999999997</v>
      </c>
      <c r="D323">
        <v>35.01</v>
      </c>
      <c r="E323">
        <v>35.01</v>
      </c>
      <c r="F323">
        <v>34.54</v>
      </c>
      <c r="G323">
        <v>34.08</v>
      </c>
      <c r="H323" s="380">
        <v>33.333599999999997</v>
      </c>
      <c r="I323" s="380">
        <v>32.68</v>
      </c>
      <c r="J323" s="380">
        <v>31.88</v>
      </c>
      <c r="K323" s="380">
        <v>31.1</v>
      </c>
      <c r="L323" s="380">
        <v>30.49</v>
      </c>
      <c r="M323" s="380">
        <v>28.99</v>
      </c>
      <c r="N323" s="379">
        <v>28.99</v>
      </c>
      <c r="O323" s="378">
        <v>29.89</v>
      </c>
      <c r="P323" s="378">
        <v>29.36</v>
      </c>
      <c r="R323">
        <f t="shared" ref="R323:R386" si="5">B323/C323</f>
        <v>1.0298882681564245</v>
      </c>
    </row>
    <row r="324" spans="1:18" x14ac:dyDescent="0.25">
      <c r="A324" t="s">
        <v>967</v>
      </c>
      <c r="B324">
        <v>38.11</v>
      </c>
      <c r="C324" s="605">
        <v>37</v>
      </c>
      <c r="D324">
        <v>36.19</v>
      </c>
      <c r="E324">
        <v>36.19</v>
      </c>
      <c r="F324">
        <v>35.71</v>
      </c>
      <c r="G324">
        <v>35.229999999999997</v>
      </c>
      <c r="H324" s="380">
        <v>34.445400000000006</v>
      </c>
      <c r="I324" s="380">
        <v>33.770000000000003</v>
      </c>
      <c r="J324" s="380">
        <v>32.950000000000003</v>
      </c>
      <c r="K324" s="380">
        <v>32.15</v>
      </c>
      <c r="L324" s="380">
        <v>31.52</v>
      </c>
      <c r="M324" s="380">
        <v>29.97</v>
      </c>
      <c r="N324" s="379">
        <v>29.97</v>
      </c>
      <c r="O324" s="378">
        <v>30.9</v>
      </c>
      <c r="P324" s="378">
        <v>30.35</v>
      </c>
      <c r="R324">
        <f t="shared" si="5"/>
        <v>1.03</v>
      </c>
    </row>
    <row r="325" spans="1:18" x14ac:dyDescent="0.25">
      <c r="A325" t="s">
        <v>968</v>
      </c>
      <c r="B325">
        <v>39.380000000000003</v>
      </c>
      <c r="C325" s="605">
        <v>38.229999999999997</v>
      </c>
      <c r="D325">
        <v>37.39</v>
      </c>
      <c r="E325">
        <v>37.39</v>
      </c>
      <c r="F325">
        <v>36.89</v>
      </c>
      <c r="G325">
        <v>36.4</v>
      </c>
      <c r="H325" s="380">
        <v>35.597999999999999</v>
      </c>
      <c r="I325" s="380">
        <v>34.9</v>
      </c>
      <c r="J325" s="380">
        <v>34.049999999999997</v>
      </c>
      <c r="K325" s="380">
        <v>33.22</v>
      </c>
      <c r="L325" s="380">
        <v>32.57</v>
      </c>
      <c r="M325" s="380">
        <v>30.97</v>
      </c>
      <c r="N325" s="379">
        <v>30.97</v>
      </c>
      <c r="O325" s="378">
        <v>31.93</v>
      </c>
      <c r="P325" s="378">
        <v>31.37</v>
      </c>
      <c r="R325">
        <f t="shared" si="5"/>
        <v>1.0300810881506672</v>
      </c>
    </row>
    <row r="326" spans="1:18" x14ac:dyDescent="0.25">
      <c r="A326" t="s">
        <v>969</v>
      </c>
      <c r="B326">
        <v>40.51</v>
      </c>
      <c r="C326" s="605">
        <v>39.33</v>
      </c>
      <c r="D326">
        <v>38.46</v>
      </c>
      <c r="E326">
        <v>38.46</v>
      </c>
      <c r="F326">
        <v>37.950000000000003</v>
      </c>
      <c r="G326">
        <v>37.44</v>
      </c>
      <c r="H326" s="380">
        <v>36.618000000000002</v>
      </c>
      <c r="I326" s="380">
        <v>35.9</v>
      </c>
      <c r="J326" s="380">
        <v>35.020000000000003</v>
      </c>
      <c r="K326" s="380">
        <v>34.17</v>
      </c>
      <c r="L326" s="380">
        <v>33.5</v>
      </c>
      <c r="M326" s="380">
        <v>31.85</v>
      </c>
      <c r="N326" s="379">
        <v>31.85</v>
      </c>
      <c r="O326" s="378">
        <v>32.840000000000003</v>
      </c>
      <c r="P326" s="378">
        <v>32.26</v>
      </c>
      <c r="R326">
        <f t="shared" si="5"/>
        <v>1.030002542588355</v>
      </c>
    </row>
    <row r="327" spans="1:18" x14ac:dyDescent="0.25">
      <c r="A327" t="s">
        <v>970</v>
      </c>
      <c r="B327">
        <v>41.72</v>
      </c>
      <c r="C327" s="605">
        <v>40.5</v>
      </c>
      <c r="D327">
        <v>39.61</v>
      </c>
      <c r="E327">
        <v>39.61</v>
      </c>
      <c r="F327">
        <v>39.08</v>
      </c>
      <c r="G327">
        <v>38.56</v>
      </c>
      <c r="H327" s="380">
        <v>37.709400000000002</v>
      </c>
      <c r="I327" s="380">
        <v>36.97</v>
      </c>
      <c r="J327" s="380">
        <v>36.07</v>
      </c>
      <c r="K327" s="380">
        <v>35.19</v>
      </c>
      <c r="L327" s="380">
        <v>34.5</v>
      </c>
      <c r="M327" s="380">
        <v>32.81</v>
      </c>
      <c r="N327" s="379">
        <v>32.81</v>
      </c>
      <c r="O327" s="378">
        <v>33.82</v>
      </c>
      <c r="P327" s="378">
        <v>33.22</v>
      </c>
      <c r="R327">
        <f t="shared" si="5"/>
        <v>1.0301234567901234</v>
      </c>
    </row>
    <row r="328" spans="1:18" x14ac:dyDescent="0.25">
      <c r="A328" t="s">
        <v>971</v>
      </c>
      <c r="B328">
        <v>42.86</v>
      </c>
      <c r="C328" s="605">
        <v>41.61</v>
      </c>
      <c r="D328">
        <v>40.69</v>
      </c>
      <c r="E328">
        <v>40.69</v>
      </c>
      <c r="F328">
        <v>40.15</v>
      </c>
      <c r="G328">
        <v>39.619999999999997</v>
      </c>
      <c r="H328" s="380">
        <v>38.7498</v>
      </c>
      <c r="I328" s="380">
        <v>37.99</v>
      </c>
      <c r="J328" s="380">
        <v>37.06</v>
      </c>
      <c r="K328" s="380">
        <v>36.159999999999997</v>
      </c>
      <c r="L328" s="380">
        <v>35.450000000000003</v>
      </c>
      <c r="M328" s="380">
        <v>33.71</v>
      </c>
      <c r="N328" s="379">
        <v>33.71</v>
      </c>
      <c r="O328" s="378">
        <v>34.75</v>
      </c>
      <c r="P328" s="378">
        <v>34.14</v>
      </c>
      <c r="R328">
        <f t="shared" si="5"/>
        <v>1.0300408555635665</v>
      </c>
    </row>
    <row r="329" spans="1:18" x14ac:dyDescent="0.25">
      <c r="A329" t="s">
        <v>972</v>
      </c>
      <c r="B329">
        <v>44.09</v>
      </c>
      <c r="C329" s="605">
        <v>42.81</v>
      </c>
      <c r="D329">
        <v>41.87</v>
      </c>
      <c r="E329">
        <v>41.87</v>
      </c>
      <c r="F329">
        <v>41.31</v>
      </c>
      <c r="G329">
        <v>40.76</v>
      </c>
      <c r="H329" s="380">
        <v>39.861599999999996</v>
      </c>
      <c r="I329" s="380">
        <v>39.08</v>
      </c>
      <c r="J329" s="380">
        <v>38.130000000000003</v>
      </c>
      <c r="K329" s="380">
        <v>37.200000000000003</v>
      </c>
      <c r="L329" s="380">
        <v>36.47</v>
      </c>
      <c r="M329" s="380">
        <v>34.68</v>
      </c>
      <c r="N329" s="379">
        <v>34.68</v>
      </c>
      <c r="O329" s="378">
        <v>35.75</v>
      </c>
      <c r="P329" s="378">
        <v>35.119999999999997</v>
      </c>
      <c r="R329">
        <f t="shared" si="5"/>
        <v>1.029899556178463</v>
      </c>
    </row>
    <row r="330" spans="1:18" x14ac:dyDescent="0.25">
      <c r="A330" t="s">
        <v>973</v>
      </c>
      <c r="B330">
        <v>45.37</v>
      </c>
      <c r="C330" s="605">
        <v>44.05</v>
      </c>
      <c r="D330">
        <v>43.08</v>
      </c>
      <c r="E330">
        <v>43.08</v>
      </c>
      <c r="F330">
        <v>42.51</v>
      </c>
      <c r="G330">
        <v>41.94</v>
      </c>
      <c r="H330" s="380">
        <v>41.0244</v>
      </c>
      <c r="I330" s="380">
        <v>40.22</v>
      </c>
      <c r="J330" s="380">
        <v>39.24</v>
      </c>
      <c r="K330" s="380">
        <v>38.28</v>
      </c>
      <c r="L330" s="380">
        <v>37.53</v>
      </c>
      <c r="M330" s="380">
        <v>35.69</v>
      </c>
      <c r="N330" s="379">
        <v>35.69</v>
      </c>
      <c r="O330" s="378">
        <v>36.79</v>
      </c>
      <c r="P330" s="378">
        <v>36.14</v>
      </c>
      <c r="R330">
        <f t="shared" si="5"/>
        <v>1.0299659477866061</v>
      </c>
    </row>
    <row r="331" spans="1:18" x14ac:dyDescent="0.25">
      <c r="A331" t="s">
        <v>974</v>
      </c>
      <c r="B331">
        <v>46.71</v>
      </c>
      <c r="C331" s="605">
        <v>45.35</v>
      </c>
      <c r="D331">
        <v>44.35</v>
      </c>
      <c r="E331">
        <v>44.35</v>
      </c>
      <c r="F331">
        <v>43.76</v>
      </c>
      <c r="G331">
        <v>43.18</v>
      </c>
      <c r="H331" s="380">
        <v>42.228000000000002</v>
      </c>
      <c r="I331" s="380">
        <v>41.4</v>
      </c>
      <c r="J331" s="380">
        <v>40.39</v>
      </c>
      <c r="K331" s="380">
        <v>39.4</v>
      </c>
      <c r="L331" s="380">
        <v>38.630000000000003</v>
      </c>
      <c r="M331" s="380">
        <v>36.729999999999997</v>
      </c>
      <c r="N331" s="379">
        <v>36.729999999999997</v>
      </c>
      <c r="O331" s="378">
        <v>37.869999999999997</v>
      </c>
      <c r="P331" s="378">
        <v>37.200000000000003</v>
      </c>
      <c r="R331">
        <f t="shared" si="5"/>
        <v>1.0299889746416759</v>
      </c>
    </row>
    <row r="332" spans="1:18" x14ac:dyDescent="0.25">
      <c r="A332" t="s">
        <v>975</v>
      </c>
      <c r="B332">
        <v>31.7</v>
      </c>
      <c r="C332" s="605">
        <v>30.78</v>
      </c>
      <c r="D332">
        <v>30.1</v>
      </c>
      <c r="E332">
        <v>30.1</v>
      </c>
      <c r="F332">
        <v>29.7</v>
      </c>
      <c r="G332">
        <v>29.3</v>
      </c>
      <c r="H332" s="380">
        <v>28.662000000000003</v>
      </c>
      <c r="I332" s="380">
        <v>28.1</v>
      </c>
      <c r="J332" s="380">
        <v>27.41</v>
      </c>
      <c r="K332" s="380">
        <v>26.74</v>
      </c>
      <c r="L332" s="380">
        <v>26.22</v>
      </c>
      <c r="M332" s="380">
        <v>24.94</v>
      </c>
      <c r="N332" s="379">
        <v>24.94</v>
      </c>
      <c r="O332" s="378">
        <v>25.71</v>
      </c>
      <c r="P332" s="378">
        <v>25.26</v>
      </c>
      <c r="R332">
        <f t="shared" si="5"/>
        <v>1.0298895386614684</v>
      </c>
    </row>
    <row r="333" spans="1:18" x14ac:dyDescent="0.25">
      <c r="A333" t="s">
        <v>976</v>
      </c>
      <c r="B333">
        <v>33.17</v>
      </c>
      <c r="C333" s="605">
        <v>32.200000000000003</v>
      </c>
      <c r="D333">
        <v>31.49</v>
      </c>
      <c r="E333">
        <v>31.49</v>
      </c>
      <c r="F333">
        <v>31.07</v>
      </c>
      <c r="G333">
        <v>30.66</v>
      </c>
      <c r="H333" s="380">
        <v>29.988</v>
      </c>
      <c r="I333" s="380">
        <v>29.4</v>
      </c>
      <c r="J333" s="380">
        <v>28.68</v>
      </c>
      <c r="K333" s="380">
        <v>27.98</v>
      </c>
      <c r="L333" s="380">
        <v>27.43</v>
      </c>
      <c r="M333" s="380">
        <v>26.08</v>
      </c>
      <c r="N333" s="379">
        <v>26.08</v>
      </c>
      <c r="O333" s="378">
        <v>26.89</v>
      </c>
      <c r="P333" s="378">
        <v>26.41</v>
      </c>
      <c r="R333">
        <f t="shared" si="5"/>
        <v>1.0301242236024843</v>
      </c>
    </row>
    <row r="334" spans="1:18" x14ac:dyDescent="0.25">
      <c r="A334" t="s">
        <v>977</v>
      </c>
      <c r="B334">
        <v>34.479999999999997</v>
      </c>
      <c r="C334" s="605">
        <v>33.479999999999997</v>
      </c>
      <c r="D334">
        <v>32.74</v>
      </c>
      <c r="E334">
        <v>32.74</v>
      </c>
      <c r="F334">
        <v>32.299999999999997</v>
      </c>
      <c r="G334">
        <v>31.87</v>
      </c>
      <c r="H334" s="380">
        <v>31.171199999999999</v>
      </c>
      <c r="I334" s="380">
        <v>30.56</v>
      </c>
      <c r="J334" s="380">
        <v>29.81</v>
      </c>
      <c r="K334" s="380">
        <v>29.08</v>
      </c>
      <c r="L334" s="380">
        <v>28.51</v>
      </c>
      <c r="M334" s="380">
        <v>27.11</v>
      </c>
      <c r="N334" s="379">
        <v>27.11</v>
      </c>
      <c r="O334" s="378">
        <v>27.95</v>
      </c>
      <c r="P334" s="378">
        <v>27.46</v>
      </c>
      <c r="R334">
        <f t="shared" si="5"/>
        <v>1.0298685782556751</v>
      </c>
    </row>
    <row r="335" spans="1:18" x14ac:dyDescent="0.25">
      <c r="A335" t="s">
        <v>978</v>
      </c>
      <c r="B335">
        <v>35.590000000000003</v>
      </c>
      <c r="C335" s="605">
        <v>34.549999999999997</v>
      </c>
      <c r="D335">
        <v>33.79</v>
      </c>
      <c r="E335">
        <v>33.79</v>
      </c>
      <c r="F335">
        <v>33.340000000000003</v>
      </c>
      <c r="G335">
        <v>32.9</v>
      </c>
      <c r="H335" s="380">
        <v>32.181000000000004</v>
      </c>
      <c r="I335" s="380">
        <v>31.55</v>
      </c>
      <c r="J335" s="380">
        <v>30.78</v>
      </c>
      <c r="K335" s="380">
        <v>30.03</v>
      </c>
      <c r="L335" s="380">
        <v>29.44</v>
      </c>
      <c r="M335" s="380">
        <v>27.99</v>
      </c>
      <c r="N335" s="379">
        <v>27.99</v>
      </c>
      <c r="O335" s="378">
        <v>28.86</v>
      </c>
      <c r="P335" s="378">
        <v>28.35</v>
      </c>
      <c r="R335">
        <f t="shared" si="5"/>
        <v>1.0301013024602028</v>
      </c>
    </row>
    <row r="336" spans="1:18" x14ac:dyDescent="0.25">
      <c r="A336" t="s">
        <v>979</v>
      </c>
      <c r="B336">
        <v>36.79</v>
      </c>
      <c r="C336" s="605">
        <v>35.72</v>
      </c>
      <c r="D336">
        <v>34.93</v>
      </c>
      <c r="E336">
        <v>34.93</v>
      </c>
      <c r="F336">
        <v>34.46</v>
      </c>
      <c r="G336">
        <v>34</v>
      </c>
      <c r="H336" s="380">
        <v>33.252000000000002</v>
      </c>
      <c r="I336" s="380">
        <v>32.6</v>
      </c>
      <c r="J336" s="380">
        <v>31.8</v>
      </c>
      <c r="K336" s="380">
        <v>31.02</v>
      </c>
      <c r="L336" s="380">
        <v>30.41</v>
      </c>
      <c r="M336" s="380">
        <v>28.92</v>
      </c>
      <c r="N336" s="379">
        <v>28.92</v>
      </c>
      <c r="O336" s="378">
        <v>29.81</v>
      </c>
      <c r="P336" s="378">
        <v>29.28</v>
      </c>
      <c r="R336">
        <f t="shared" si="5"/>
        <v>1.0299552071668534</v>
      </c>
    </row>
    <row r="337" spans="1:18" x14ac:dyDescent="0.25">
      <c r="A337" t="s">
        <v>980</v>
      </c>
      <c r="B337">
        <v>37.97</v>
      </c>
      <c r="C337" s="605">
        <v>36.86</v>
      </c>
      <c r="D337">
        <v>36.049999999999997</v>
      </c>
      <c r="E337">
        <v>36.049999999999997</v>
      </c>
      <c r="F337">
        <v>35.57</v>
      </c>
      <c r="G337">
        <v>35.1</v>
      </c>
      <c r="H337" s="380">
        <v>34.333199999999998</v>
      </c>
      <c r="I337" s="380">
        <v>33.659999999999997</v>
      </c>
      <c r="J337" s="380">
        <v>32.840000000000003</v>
      </c>
      <c r="K337" s="380">
        <v>32.04</v>
      </c>
      <c r="L337" s="380">
        <v>31.41</v>
      </c>
      <c r="M337" s="380">
        <v>29.87</v>
      </c>
      <c r="N337" s="379">
        <v>29.87</v>
      </c>
      <c r="O337" s="378">
        <v>30.79</v>
      </c>
      <c r="P337" s="378">
        <v>30.25</v>
      </c>
      <c r="R337">
        <f t="shared" si="5"/>
        <v>1.030113944655453</v>
      </c>
    </row>
    <row r="338" spans="1:18" x14ac:dyDescent="0.25">
      <c r="A338" t="s">
        <v>981</v>
      </c>
      <c r="B338">
        <v>39.270000000000003</v>
      </c>
      <c r="C338" s="605">
        <v>38.130000000000003</v>
      </c>
      <c r="D338">
        <v>37.29</v>
      </c>
      <c r="E338">
        <v>37.29</v>
      </c>
      <c r="F338">
        <v>36.79</v>
      </c>
      <c r="G338">
        <v>36.299999999999997</v>
      </c>
      <c r="H338" s="380">
        <v>35.495999999999995</v>
      </c>
      <c r="I338" s="380">
        <v>34.799999999999997</v>
      </c>
      <c r="J338" s="380">
        <v>33.950000000000003</v>
      </c>
      <c r="K338" s="380">
        <v>33.119999999999997</v>
      </c>
      <c r="L338" s="380">
        <v>32.47</v>
      </c>
      <c r="M338" s="380">
        <v>30.88</v>
      </c>
      <c r="N338" s="379">
        <v>30.88</v>
      </c>
      <c r="O338" s="378">
        <v>31.83</v>
      </c>
      <c r="P338" s="378">
        <v>31.27</v>
      </c>
      <c r="R338">
        <f t="shared" si="5"/>
        <v>1.0298977183320221</v>
      </c>
    </row>
    <row r="339" spans="1:18" x14ac:dyDescent="0.25">
      <c r="A339" t="s">
        <v>982</v>
      </c>
      <c r="B339">
        <v>40.590000000000003</v>
      </c>
      <c r="C339" s="605">
        <v>39.409999999999997</v>
      </c>
      <c r="D339">
        <v>38.54</v>
      </c>
      <c r="E339">
        <v>38.54</v>
      </c>
      <c r="F339">
        <v>38.03</v>
      </c>
      <c r="G339">
        <v>37.520000000000003</v>
      </c>
      <c r="H339" s="380">
        <v>36.689399999999999</v>
      </c>
      <c r="I339" s="380">
        <v>35.97</v>
      </c>
      <c r="J339" s="380">
        <v>35.090000000000003</v>
      </c>
      <c r="K339" s="380">
        <v>34.229999999999997</v>
      </c>
      <c r="L339" s="380">
        <v>33.56</v>
      </c>
      <c r="M339" s="380">
        <v>31.91</v>
      </c>
      <c r="N339" s="379">
        <v>31.91</v>
      </c>
      <c r="O339" s="378">
        <v>32.9</v>
      </c>
      <c r="P339" s="378">
        <v>32.32</v>
      </c>
      <c r="R339">
        <f t="shared" si="5"/>
        <v>1.0299416391778737</v>
      </c>
    </row>
    <row r="340" spans="1:18" x14ac:dyDescent="0.25">
      <c r="A340" t="s">
        <v>983</v>
      </c>
      <c r="B340">
        <v>41.9</v>
      </c>
      <c r="C340" s="605">
        <v>40.68</v>
      </c>
      <c r="D340">
        <v>39.78</v>
      </c>
      <c r="E340">
        <v>39.78</v>
      </c>
      <c r="F340">
        <v>39.25</v>
      </c>
      <c r="G340">
        <v>38.729999999999997</v>
      </c>
      <c r="H340" s="380">
        <v>37.882800000000003</v>
      </c>
      <c r="I340" s="380">
        <v>37.14</v>
      </c>
      <c r="J340" s="380">
        <v>36.229999999999997</v>
      </c>
      <c r="K340" s="380">
        <v>35.35</v>
      </c>
      <c r="L340" s="380">
        <v>34.659999999999997</v>
      </c>
      <c r="M340" s="380">
        <v>32.96</v>
      </c>
      <c r="N340" s="379">
        <v>32.96</v>
      </c>
      <c r="O340" s="378">
        <v>33.979999999999997</v>
      </c>
      <c r="P340" s="378">
        <v>33.380000000000003</v>
      </c>
      <c r="R340">
        <f t="shared" si="5"/>
        <v>1.0299901671583087</v>
      </c>
    </row>
    <row r="341" spans="1:18" x14ac:dyDescent="0.25">
      <c r="A341" t="s">
        <v>984</v>
      </c>
      <c r="B341">
        <v>43.12</v>
      </c>
      <c r="C341" s="605">
        <v>41.86</v>
      </c>
      <c r="D341">
        <v>40.94</v>
      </c>
      <c r="E341">
        <v>40.94</v>
      </c>
      <c r="F341">
        <v>40.39</v>
      </c>
      <c r="G341">
        <v>39.85</v>
      </c>
      <c r="H341" s="380">
        <v>38.974200000000003</v>
      </c>
      <c r="I341" s="380">
        <v>38.21</v>
      </c>
      <c r="J341" s="380">
        <v>37.28</v>
      </c>
      <c r="K341" s="380">
        <v>36.369999999999997</v>
      </c>
      <c r="L341" s="380">
        <v>35.659999999999997</v>
      </c>
      <c r="M341" s="380">
        <v>33.909999999999997</v>
      </c>
      <c r="N341" s="379">
        <v>33.909999999999997</v>
      </c>
      <c r="O341" s="378">
        <v>34.96</v>
      </c>
      <c r="P341" s="378">
        <v>34.340000000000003</v>
      </c>
      <c r="R341">
        <f t="shared" si="5"/>
        <v>1.0301003344481605</v>
      </c>
    </row>
    <row r="342" spans="1:18" x14ac:dyDescent="0.25">
      <c r="A342" t="s">
        <v>985</v>
      </c>
      <c r="B342">
        <v>44.35</v>
      </c>
      <c r="C342" s="605">
        <v>43.06</v>
      </c>
      <c r="D342">
        <v>42.11</v>
      </c>
      <c r="E342">
        <v>42.11</v>
      </c>
      <c r="F342">
        <v>41.55</v>
      </c>
      <c r="G342">
        <v>41</v>
      </c>
      <c r="H342" s="380">
        <v>40.096200000000003</v>
      </c>
      <c r="I342" s="380">
        <v>39.31</v>
      </c>
      <c r="J342" s="380">
        <v>38.35</v>
      </c>
      <c r="K342" s="380">
        <v>37.409999999999997</v>
      </c>
      <c r="L342" s="380">
        <v>36.68</v>
      </c>
      <c r="M342" s="380">
        <v>34.880000000000003</v>
      </c>
      <c r="N342" s="379">
        <v>34.880000000000003</v>
      </c>
      <c r="O342" s="378">
        <v>35.96</v>
      </c>
      <c r="P342" s="378">
        <v>35.32</v>
      </c>
      <c r="R342">
        <f t="shared" si="5"/>
        <v>1.0299581978634462</v>
      </c>
    </row>
    <row r="343" spans="1:18" x14ac:dyDescent="0.25">
      <c r="A343" t="s">
        <v>986</v>
      </c>
      <c r="B343">
        <v>45.63</v>
      </c>
      <c r="C343" s="605">
        <v>44.3</v>
      </c>
      <c r="D343">
        <v>43.33</v>
      </c>
      <c r="E343">
        <v>43.33</v>
      </c>
      <c r="F343">
        <v>42.75</v>
      </c>
      <c r="G343">
        <v>42.18</v>
      </c>
      <c r="H343" s="380">
        <v>41.248799999999996</v>
      </c>
      <c r="I343" s="380">
        <v>40.44</v>
      </c>
      <c r="J343" s="380">
        <v>39.450000000000003</v>
      </c>
      <c r="K343" s="380">
        <v>38.49</v>
      </c>
      <c r="L343" s="380">
        <v>37.74</v>
      </c>
      <c r="M343" s="380">
        <v>35.89</v>
      </c>
      <c r="N343" s="379">
        <v>35.89</v>
      </c>
      <c r="O343" s="378">
        <v>37</v>
      </c>
      <c r="P343" s="378">
        <v>36.35</v>
      </c>
      <c r="R343">
        <f t="shared" si="5"/>
        <v>1.0300225733634312</v>
      </c>
    </row>
    <row r="344" spans="1:18" x14ac:dyDescent="0.25">
      <c r="A344" t="s">
        <v>987</v>
      </c>
      <c r="B344">
        <v>46.92</v>
      </c>
      <c r="C344" s="605">
        <v>45.55</v>
      </c>
      <c r="D344">
        <v>44.55</v>
      </c>
      <c r="E344">
        <v>44.55</v>
      </c>
      <c r="F344">
        <v>43.96</v>
      </c>
      <c r="G344">
        <v>43.37</v>
      </c>
      <c r="H344" s="380">
        <v>42.421800000000005</v>
      </c>
      <c r="I344" s="380">
        <v>41.59</v>
      </c>
      <c r="J344" s="380">
        <v>40.58</v>
      </c>
      <c r="K344" s="380">
        <v>39.590000000000003</v>
      </c>
      <c r="L344" s="380">
        <v>38.81</v>
      </c>
      <c r="M344" s="380">
        <v>36.909999999999997</v>
      </c>
      <c r="N344" s="379">
        <v>36.909999999999997</v>
      </c>
      <c r="O344" s="378">
        <v>38.049999999999997</v>
      </c>
      <c r="P344" s="378">
        <v>37.380000000000003</v>
      </c>
      <c r="R344">
        <f t="shared" si="5"/>
        <v>1.0300768386388586</v>
      </c>
    </row>
    <row r="345" spans="1:18" x14ac:dyDescent="0.25">
      <c r="A345" t="s">
        <v>988</v>
      </c>
      <c r="B345">
        <v>48.29</v>
      </c>
      <c r="C345" s="605">
        <v>46.88</v>
      </c>
      <c r="D345">
        <v>45.85</v>
      </c>
      <c r="E345">
        <v>45.85</v>
      </c>
      <c r="F345">
        <v>45.24</v>
      </c>
      <c r="G345">
        <v>44.64</v>
      </c>
      <c r="H345" s="380">
        <v>43.655999999999999</v>
      </c>
      <c r="I345" s="380">
        <v>42.8</v>
      </c>
      <c r="J345" s="380">
        <v>41.76</v>
      </c>
      <c r="K345" s="380">
        <v>40.74</v>
      </c>
      <c r="L345" s="380">
        <v>39.94</v>
      </c>
      <c r="M345" s="380">
        <v>37.99</v>
      </c>
      <c r="N345" s="379">
        <v>37.99</v>
      </c>
      <c r="O345" s="378">
        <v>39.159999999999997</v>
      </c>
      <c r="P345" s="378">
        <v>38.47</v>
      </c>
      <c r="R345">
        <f t="shared" si="5"/>
        <v>1.0300767918088736</v>
      </c>
    </row>
    <row r="346" spans="1:18" x14ac:dyDescent="0.25">
      <c r="A346" t="s">
        <v>989</v>
      </c>
      <c r="B346">
        <v>49.7</v>
      </c>
      <c r="C346" s="605">
        <v>48.25</v>
      </c>
      <c r="D346">
        <v>47.19</v>
      </c>
      <c r="E346">
        <v>47.19</v>
      </c>
      <c r="F346">
        <v>46.56</v>
      </c>
      <c r="G346">
        <v>45.94</v>
      </c>
      <c r="H346" s="380">
        <v>44.930999999999997</v>
      </c>
      <c r="I346" s="380">
        <v>44.05</v>
      </c>
      <c r="J346" s="380">
        <v>42.98</v>
      </c>
      <c r="K346" s="380">
        <v>41.93</v>
      </c>
      <c r="L346" s="380">
        <v>41.11</v>
      </c>
      <c r="M346" s="380">
        <v>39.090000000000003</v>
      </c>
      <c r="N346" s="379">
        <v>39.090000000000003</v>
      </c>
      <c r="O346" s="378">
        <v>40.299999999999997</v>
      </c>
      <c r="P346" s="378">
        <v>39.590000000000003</v>
      </c>
      <c r="R346">
        <f t="shared" si="5"/>
        <v>1.0300518134715027</v>
      </c>
    </row>
    <row r="347" spans="1:18" x14ac:dyDescent="0.25">
      <c r="A347" t="s">
        <v>990</v>
      </c>
      <c r="B347">
        <v>33.6</v>
      </c>
      <c r="C347" s="605">
        <v>32.619999999999997</v>
      </c>
      <c r="D347">
        <v>31.9</v>
      </c>
      <c r="E347">
        <v>31.9</v>
      </c>
      <c r="F347">
        <v>31.48</v>
      </c>
      <c r="G347">
        <v>31.06</v>
      </c>
      <c r="H347" s="380">
        <v>30.375600000000002</v>
      </c>
      <c r="I347" s="380">
        <v>29.78</v>
      </c>
      <c r="J347" s="380">
        <v>29.05</v>
      </c>
      <c r="K347" s="380">
        <v>28.34</v>
      </c>
      <c r="L347" s="380">
        <v>27.78</v>
      </c>
      <c r="M347" s="380">
        <v>26.42</v>
      </c>
      <c r="N347" s="379">
        <v>26.42</v>
      </c>
      <c r="O347" s="378">
        <v>27.24</v>
      </c>
      <c r="P347" s="378">
        <v>26.76</v>
      </c>
      <c r="R347">
        <f t="shared" si="5"/>
        <v>1.0300429184549358</v>
      </c>
    </row>
    <row r="348" spans="1:18" x14ac:dyDescent="0.25">
      <c r="A348" t="s">
        <v>991</v>
      </c>
      <c r="B348">
        <v>35.25</v>
      </c>
      <c r="C348" s="605">
        <v>34.22</v>
      </c>
      <c r="D348">
        <v>33.47</v>
      </c>
      <c r="E348">
        <v>33.47</v>
      </c>
      <c r="F348">
        <v>33.020000000000003</v>
      </c>
      <c r="G348">
        <v>32.58</v>
      </c>
      <c r="H348" s="380">
        <v>31.864799999999999</v>
      </c>
      <c r="I348" s="380">
        <v>31.24</v>
      </c>
      <c r="J348" s="380">
        <v>30.48</v>
      </c>
      <c r="K348" s="380">
        <v>29.74</v>
      </c>
      <c r="L348" s="380">
        <v>29.16</v>
      </c>
      <c r="M348" s="380">
        <v>27.73</v>
      </c>
      <c r="N348" s="379">
        <v>27.73</v>
      </c>
      <c r="O348" s="378">
        <v>28.59</v>
      </c>
      <c r="P348" s="378">
        <v>28.08</v>
      </c>
      <c r="R348">
        <f t="shared" si="5"/>
        <v>1.0300993571011106</v>
      </c>
    </row>
    <row r="349" spans="1:18" x14ac:dyDescent="0.25">
      <c r="A349" t="s">
        <v>992</v>
      </c>
      <c r="B349">
        <v>36.64</v>
      </c>
      <c r="C349" s="605">
        <v>35.57</v>
      </c>
      <c r="D349">
        <v>34.79</v>
      </c>
      <c r="E349">
        <v>34.79</v>
      </c>
      <c r="F349">
        <v>34.33</v>
      </c>
      <c r="G349">
        <v>33.869999999999997</v>
      </c>
      <c r="H349" s="380">
        <v>33.119399999999999</v>
      </c>
      <c r="I349" s="380">
        <v>32.47</v>
      </c>
      <c r="J349" s="380">
        <v>31.68</v>
      </c>
      <c r="K349" s="380">
        <v>30.91</v>
      </c>
      <c r="L349" s="380">
        <v>30.3</v>
      </c>
      <c r="M349" s="380">
        <v>28.82</v>
      </c>
      <c r="N349" s="379">
        <v>28.82</v>
      </c>
      <c r="O349" s="378">
        <v>29.71</v>
      </c>
      <c r="P349" s="378">
        <v>29.18</v>
      </c>
      <c r="R349">
        <f t="shared" si="5"/>
        <v>1.03008152937869</v>
      </c>
    </row>
    <row r="350" spans="1:18" x14ac:dyDescent="0.25">
      <c r="A350" t="s">
        <v>993</v>
      </c>
      <c r="B350">
        <v>37.83</v>
      </c>
      <c r="C350" s="605">
        <v>36.729999999999997</v>
      </c>
      <c r="D350">
        <v>35.92</v>
      </c>
      <c r="E350">
        <v>35.92</v>
      </c>
      <c r="F350">
        <v>35.44</v>
      </c>
      <c r="G350">
        <v>34.97</v>
      </c>
      <c r="H350" s="380">
        <v>34.200600000000001</v>
      </c>
      <c r="I350" s="380">
        <v>33.53</v>
      </c>
      <c r="J350" s="380">
        <v>32.71</v>
      </c>
      <c r="K350" s="380">
        <v>31.91</v>
      </c>
      <c r="L350" s="380">
        <v>31.28</v>
      </c>
      <c r="M350" s="380">
        <v>29.75</v>
      </c>
      <c r="N350" s="379">
        <v>29.75</v>
      </c>
      <c r="O350" s="378">
        <v>30.67</v>
      </c>
      <c r="P350" s="378">
        <v>30.13</v>
      </c>
      <c r="R350">
        <f t="shared" si="5"/>
        <v>1.0299482711679826</v>
      </c>
    </row>
    <row r="351" spans="1:18" x14ac:dyDescent="0.25">
      <c r="A351" t="s">
        <v>994</v>
      </c>
      <c r="B351">
        <v>39.159999999999997</v>
      </c>
      <c r="C351" s="605">
        <v>38.020000000000003</v>
      </c>
      <c r="D351">
        <v>37.18</v>
      </c>
      <c r="E351">
        <v>37.18</v>
      </c>
      <c r="F351">
        <v>36.68</v>
      </c>
      <c r="G351">
        <v>36.19</v>
      </c>
      <c r="H351" s="380">
        <v>35.394000000000005</v>
      </c>
      <c r="I351" s="380">
        <v>34.700000000000003</v>
      </c>
      <c r="J351" s="380">
        <v>33.85</v>
      </c>
      <c r="K351" s="380">
        <v>33.020000000000003</v>
      </c>
      <c r="L351" s="380">
        <v>32.369999999999997</v>
      </c>
      <c r="M351" s="380">
        <v>30.79</v>
      </c>
      <c r="N351" s="379">
        <v>30.79</v>
      </c>
      <c r="O351" s="378">
        <v>31.74</v>
      </c>
      <c r="P351" s="378">
        <v>31.18</v>
      </c>
      <c r="R351">
        <f t="shared" si="5"/>
        <v>1.0299842188321935</v>
      </c>
    </row>
    <row r="352" spans="1:18" x14ac:dyDescent="0.25">
      <c r="A352" t="s">
        <v>995</v>
      </c>
      <c r="B352">
        <v>40.4</v>
      </c>
      <c r="C352" s="605">
        <v>39.22</v>
      </c>
      <c r="D352">
        <v>38.36</v>
      </c>
      <c r="E352">
        <v>38.36</v>
      </c>
      <c r="F352">
        <v>37.85</v>
      </c>
      <c r="G352">
        <v>37.35</v>
      </c>
      <c r="H352" s="380">
        <v>36.526200000000003</v>
      </c>
      <c r="I352" s="380">
        <v>35.81</v>
      </c>
      <c r="J352" s="380">
        <v>34.94</v>
      </c>
      <c r="K352" s="380">
        <v>34.090000000000003</v>
      </c>
      <c r="L352" s="380">
        <v>33.42</v>
      </c>
      <c r="M352" s="380">
        <v>31.78</v>
      </c>
      <c r="N352" s="379">
        <v>31.78</v>
      </c>
      <c r="O352" s="378">
        <v>32.76</v>
      </c>
      <c r="P352" s="378">
        <v>32.18</v>
      </c>
      <c r="R352">
        <f t="shared" si="5"/>
        <v>1.0300866904640489</v>
      </c>
    </row>
    <row r="353" spans="1:18" x14ac:dyDescent="0.25">
      <c r="A353" t="s">
        <v>996</v>
      </c>
      <c r="B353">
        <v>41.76</v>
      </c>
      <c r="C353" s="605">
        <v>40.54</v>
      </c>
      <c r="D353">
        <v>39.65</v>
      </c>
      <c r="E353">
        <v>39.65</v>
      </c>
      <c r="F353">
        <v>39.119999999999997</v>
      </c>
      <c r="G353">
        <v>38.6</v>
      </c>
      <c r="H353" s="380">
        <v>37.7502</v>
      </c>
      <c r="I353" s="380">
        <v>37.01</v>
      </c>
      <c r="J353" s="380">
        <v>36.11</v>
      </c>
      <c r="K353" s="380">
        <v>35.229999999999997</v>
      </c>
      <c r="L353" s="380">
        <v>34.54</v>
      </c>
      <c r="M353" s="380">
        <v>32.840000000000003</v>
      </c>
      <c r="N353" s="379">
        <v>32.840000000000003</v>
      </c>
      <c r="O353" s="378">
        <v>33.86</v>
      </c>
      <c r="P353" s="378">
        <v>33.26</v>
      </c>
      <c r="R353">
        <f t="shared" si="5"/>
        <v>1.0300937345831278</v>
      </c>
    </row>
    <row r="354" spans="1:18" x14ac:dyDescent="0.25">
      <c r="A354" t="s">
        <v>997</v>
      </c>
      <c r="B354">
        <v>43.15</v>
      </c>
      <c r="C354" s="605">
        <v>41.89</v>
      </c>
      <c r="D354">
        <v>40.97</v>
      </c>
      <c r="E354">
        <v>40.97</v>
      </c>
      <c r="F354">
        <v>40.42</v>
      </c>
      <c r="G354">
        <v>39.880000000000003</v>
      </c>
      <c r="H354" s="380">
        <v>39.004800000000003</v>
      </c>
      <c r="I354" s="380">
        <v>38.24</v>
      </c>
      <c r="J354" s="380">
        <v>37.31</v>
      </c>
      <c r="K354" s="380">
        <v>36.4</v>
      </c>
      <c r="L354" s="380">
        <v>35.69</v>
      </c>
      <c r="M354" s="380">
        <v>33.94</v>
      </c>
      <c r="N354" s="379">
        <v>33.94</v>
      </c>
      <c r="O354" s="378">
        <v>34.99</v>
      </c>
      <c r="P354" s="378">
        <v>34.369999999999997</v>
      </c>
      <c r="R354">
        <f t="shared" si="5"/>
        <v>1.0300787777512532</v>
      </c>
    </row>
    <row r="355" spans="1:18" x14ac:dyDescent="0.25">
      <c r="A355" t="s">
        <v>998</v>
      </c>
      <c r="B355">
        <v>44.6</v>
      </c>
      <c r="C355" s="605">
        <v>43.3</v>
      </c>
      <c r="D355">
        <v>42.35</v>
      </c>
      <c r="E355">
        <v>42.35</v>
      </c>
      <c r="F355">
        <v>41.79</v>
      </c>
      <c r="G355">
        <v>41.23</v>
      </c>
      <c r="H355" s="380">
        <v>40.320599999999999</v>
      </c>
      <c r="I355" s="380">
        <v>39.53</v>
      </c>
      <c r="J355" s="380">
        <v>38.57</v>
      </c>
      <c r="K355" s="380">
        <v>37.630000000000003</v>
      </c>
      <c r="L355" s="380">
        <v>36.89</v>
      </c>
      <c r="M355" s="380">
        <v>35.08</v>
      </c>
      <c r="N355" s="379">
        <v>35.08</v>
      </c>
      <c r="O355" s="378">
        <v>36.17</v>
      </c>
      <c r="P355" s="378">
        <v>35.53</v>
      </c>
      <c r="R355">
        <f t="shared" si="5"/>
        <v>1.0300230946882218</v>
      </c>
    </row>
    <row r="356" spans="1:18" x14ac:dyDescent="0.25">
      <c r="A356" t="s">
        <v>999</v>
      </c>
      <c r="B356">
        <v>45.9</v>
      </c>
      <c r="C356" s="605">
        <v>44.56</v>
      </c>
      <c r="D356">
        <v>43.58</v>
      </c>
      <c r="E356">
        <v>43.58</v>
      </c>
      <c r="F356">
        <v>43</v>
      </c>
      <c r="G356">
        <v>42.43</v>
      </c>
      <c r="H356" s="380">
        <v>41.503799999999998</v>
      </c>
      <c r="I356" s="380">
        <v>40.69</v>
      </c>
      <c r="J356" s="380">
        <v>39.700000000000003</v>
      </c>
      <c r="K356" s="380">
        <v>38.729999999999997</v>
      </c>
      <c r="L356" s="380">
        <v>37.97</v>
      </c>
      <c r="M356" s="380">
        <v>36.11</v>
      </c>
      <c r="N356" s="379">
        <v>36.11</v>
      </c>
      <c r="O356" s="378">
        <v>37.229999999999997</v>
      </c>
      <c r="P356" s="378">
        <v>36.57</v>
      </c>
      <c r="R356">
        <f t="shared" si="5"/>
        <v>1.0300718132854578</v>
      </c>
    </row>
    <row r="357" spans="1:18" x14ac:dyDescent="0.25">
      <c r="A357" t="s">
        <v>1000</v>
      </c>
      <c r="B357">
        <v>47.25</v>
      </c>
      <c r="C357" s="605">
        <v>45.87</v>
      </c>
      <c r="D357">
        <v>44.86</v>
      </c>
      <c r="E357">
        <v>44.86</v>
      </c>
      <c r="F357">
        <v>44.26</v>
      </c>
      <c r="G357">
        <v>43.67</v>
      </c>
      <c r="H357" s="380">
        <v>42.7074</v>
      </c>
      <c r="I357" s="380">
        <v>41.87</v>
      </c>
      <c r="J357" s="380">
        <v>40.85</v>
      </c>
      <c r="K357" s="380">
        <v>39.85</v>
      </c>
      <c r="L357" s="380">
        <v>39.07</v>
      </c>
      <c r="M357" s="380">
        <v>37.15</v>
      </c>
      <c r="N357" s="379">
        <v>37.15</v>
      </c>
      <c r="O357" s="378">
        <v>38.299999999999997</v>
      </c>
      <c r="P357" s="378">
        <v>37.619999999999997</v>
      </c>
      <c r="R357">
        <f t="shared" si="5"/>
        <v>1.0300850228907783</v>
      </c>
    </row>
    <row r="358" spans="1:18" x14ac:dyDescent="0.25">
      <c r="A358" t="s">
        <v>1001</v>
      </c>
      <c r="B358">
        <v>48.55</v>
      </c>
      <c r="C358" s="605">
        <v>47.14</v>
      </c>
      <c r="D358">
        <v>46.1</v>
      </c>
      <c r="E358">
        <v>46.1</v>
      </c>
      <c r="F358">
        <v>45.49</v>
      </c>
      <c r="G358">
        <v>44.88</v>
      </c>
      <c r="H358" s="380">
        <v>43.890599999999999</v>
      </c>
      <c r="I358" s="380">
        <v>43.03</v>
      </c>
      <c r="J358" s="380">
        <v>41.98</v>
      </c>
      <c r="K358" s="380">
        <v>40.96</v>
      </c>
      <c r="L358" s="380">
        <v>40.159999999999997</v>
      </c>
      <c r="M358" s="380">
        <v>38.19</v>
      </c>
      <c r="N358" s="379">
        <v>38.19</v>
      </c>
      <c r="O358" s="378">
        <v>39.369999999999997</v>
      </c>
      <c r="P358" s="378">
        <v>38.67</v>
      </c>
      <c r="R358">
        <f t="shared" si="5"/>
        <v>1.0299109036911327</v>
      </c>
    </row>
    <row r="359" spans="1:18" x14ac:dyDescent="0.25">
      <c r="A359" t="s">
        <v>1002</v>
      </c>
      <c r="B359">
        <v>50.03</v>
      </c>
      <c r="C359" s="605">
        <v>48.57</v>
      </c>
      <c r="D359">
        <v>47.5</v>
      </c>
      <c r="E359">
        <v>47.5</v>
      </c>
      <c r="F359">
        <v>46.87</v>
      </c>
      <c r="G359">
        <v>46.25</v>
      </c>
      <c r="H359" s="380">
        <v>45.226800000000004</v>
      </c>
      <c r="I359" s="380">
        <v>44.34</v>
      </c>
      <c r="J359" s="380">
        <v>43.26</v>
      </c>
      <c r="K359" s="380">
        <v>42.2</v>
      </c>
      <c r="L359" s="380">
        <v>41.37</v>
      </c>
      <c r="M359" s="380">
        <v>39.340000000000003</v>
      </c>
      <c r="N359" s="379">
        <v>39.340000000000003</v>
      </c>
      <c r="O359" s="378">
        <v>40.56</v>
      </c>
      <c r="P359" s="378">
        <v>39.840000000000003</v>
      </c>
      <c r="R359">
        <f t="shared" si="5"/>
        <v>1.0300597076384599</v>
      </c>
    </row>
    <row r="360" spans="1:18" x14ac:dyDescent="0.25">
      <c r="A360" t="s">
        <v>1003</v>
      </c>
      <c r="B360">
        <v>51.49</v>
      </c>
      <c r="C360" s="605">
        <v>49.99</v>
      </c>
      <c r="D360">
        <v>48.89</v>
      </c>
      <c r="E360">
        <v>48.89</v>
      </c>
      <c r="F360">
        <v>48.24</v>
      </c>
      <c r="G360">
        <v>47.6</v>
      </c>
      <c r="H360" s="380">
        <v>46.552800000000005</v>
      </c>
      <c r="I360" s="380">
        <v>45.64</v>
      </c>
      <c r="J360" s="380">
        <v>44.53</v>
      </c>
      <c r="K360" s="380">
        <v>43.44</v>
      </c>
      <c r="L360" s="380">
        <v>42.59</v>
      </c>
      <c r="M360" s="380">
        <v>40.5</v>
      </c>
      <c r="N360" s="379">
        <v>40.5</v>
      </c>
      <c r="O360" s="378">
        <v>41.75</v>
      </c>
      <c r="P360" s="378">
        <v>41.01</v>
      </c>
      <c r="R360">
        <f t="shared" si="5"/>
        <v>1.0300060012002401</v>
      </c>
    </row>
    <row r="361" spans="1:18" x14ac:dyDescent="0.25">
      <c r="A361" t="s">
        <v>1004</v>
      </c>
      <c r="B361">
        <v>52.98</v>
      </c>
      <c r="C361" s="605">
        <v>51.44</v>
      </c>
      <c r="D361">
        <v>50.31</v>
      </c>
      <c r="E361">
        <v>50.31</v>
      </c>
      <c r="F361">
        <v>49.64</v>
      </c>
      <c r="G361">
        <v>48.98</v>
      </c>
      <c r="H361" s="380">
        <v>47.8992</v>
      </c>
      <c r="I361" s="380">
        <v>46.96</v>
      </c>
      <c r="J361" s="380">
        <v>45.81</v>
      </c>
      <c r="K361" s="380">
        <v>44.69</v>
      </c>
      <c r="L361" s="380">
        <v>43.81</v>
      </c>
      <c r="M361" s="380">
        <v>41.66</v>
      </c>
      <c r="N361" s="379">
        <v>41.66</v>
      </c>
      <c r="O361" s="378">
        <v>42.95</v>
      </c>
      <c r="P361" s="378">
        <v>42.19</v>
      </c>
      <c r="R361">
        <f t="shared" si="5"/>
        <v>1.0299377916018662</v>
      </c>
    </row>
    <row r="362" spans="1:18" x14ac:dyDescent="0.25">
      <c r="A362" t="s">
        <v>1005</v>
      </c>
      <c r="B362">
        <v>35.950000000000003</v>
      </c>
      <c r="C362" s="605">
        <v>34.9</v>
      </c>
      <c r="D362">
        <v>34.130000000000003</v>
      </c>
      <c r="E362">
        <v>34.130000000000003</v>
      </c>
      <c r="F362">
        <v>33.68</v>
      </c>
      <c r="G362">
        <v>33.229999999999997</v>
      </c>
      <c r="H362" s="380">
        <v>32.497199999999999</v>
      </c>
      <c r="I362" s="380">
        <v>31.86</v>
      </c>
      <c r="J362" s="380">
        <v>31.08</v>
      </c>
      <c r="K362" s="380">
        <v>30.32</v>
      </c>
      <c r="L362" s="380">
        <v>29.73</v>
      </c>
      <c r="M362" s="380">
        <v>28.28</v>
      </c>
      <c r="N362" s="379">
        <v>28.28</v>
      </c>
      <c r="O362" s="378">
        <v>29.15</v>
      </c>
      <c r="P362" s="378">
        <v>28.63</v>
      </c>
      <c r="R362">
        <f t="shared" si="5"/>
        <v>1.0300859598853869</v>
      </c>
    </row>
    <row r="363" spans="1:18" x14ac:dyDescent="0.25">
      <c r="A363" t="s">
        <v>1006</v>
      </c>
      <c r="B363">
        <v>37.659999999999997</v>
      </c>
      <c r="C363" s="605">
        <v>36.56</v>
      </c>
      <c r="D363">
        <v>35.76</v>
      </c>
      <c r="E363">
        <v>35.76</v>
      </c>
      <c r="F363">
        <v>35.28</v>
      </c>
      <c r="G363">
        <v>34.81</v>
      </c>
      <c r="H363" s="380">
        <v>34.037399999999998</v>
      </c>
      <c r="I363" s="380">
        <v>33.369999999999997</v>
      </c>
      <c r="J363" s="380">
        <v>32.56</v>
      </c>
      <c r="K363" s="380">
        <v>31.77</v>
      </c>
      <c r="L363" s="380">
        <v>31.15</v>
      </c>
      <c r="M363" s="380">
        <v>29.62</v>
      </c>
      <c r="N363" s="379">
        <v>29.62</v>
      </c>
      <c r="O363" s="378">
        <v>30.54</v>
      </c>
      <c r="P363" s="378">
        <v>30</v>
      </c>
      <c r="R363">
        <f t="shared" si="5"/>
        <v>1.0300875273522974</v>
      </c>
    </row>
    <row r="364" spans="1:18" x14ac:dyDescent="0.25">
      <c r="A364" t="s">
        <v>1007</v>
      </c>
      <c r="B364">
        <v>39.11</v>
      </c>
      <c r="C364" s="605">
        <v>37.97</v>
      </c>
      <c r="D364">
        <v>37.130000000000003</v>
      </c>
      <c r="E364">
        <v>37.130000000000003</v>
      </c>
      <c r="F364">
        <v>36.64</v>
      </c>
      <c r="G364">
        <v>36.15</v>
      </c>
      <c r="H364" s="380">
        <v>35.353199999999994</v>
      </c>
      <c r="I364" s="380">
        <v>34.659999999999997</v>
      </c>
      <c r="J364" s="380">
        <v>33.81</v>
      </c>
      <c r="K364" s="380">
        <v>32.99</v>
      </c>
      <c r="L364" s="380">
        <v>32.340000000000003</v>
      </c>
      <c r="M364" s="380">
        <v>30.76</v>
      </c>
      <c r="N364" s="379">
        <v>30.76</v>
      </c>
      <c r="O364" s="378">
        <v>31.71</v>
      </c>
      <c r="P364" s="378">
        <v>31.15</v>
      </c>
      <c r="R364">
        <f t="shared" si="5"/>
        <v>1.0300237029233605</v>
      </c>
    </row>
    <row r="365" spans="1:18" x14ac:dyDescent="0.25">
      <c r="A365" t="s">
        <v>1008</v>
      </c>
      <c r="B365">
        <v>40.39</v>
      </c>
      <c r="C365" s="605">
        <v>39.21</v>
      </c>
      <c r="D365">
        <v>38.35</v>
      </c>
      <c r="E365">
        <v>38.35</v>
      </c>
      <c r="F365">
        <v>37.840000000000003</v>
      </c>
      <c r="G365">
        <v>37.340000000000003</v>
      </c>
      <c r="H365" s="380">
        <v>36.515999999999998</v>
      </c>
      <c r="I365" s="380">
        <v>35.799999999999997</v>
      </c>
      <c r="J365" s="380">
        <v>34.93</v>
      </c>
      <c r="K365" s="380">
        <v>34.08</v>
      </c>
      <c r="L365" s="380">
        <v>33.409999999999997</v>
      </c>
      <c r="M365" s="380">
        <v>31.77</v>
      </c>
      <c r="N365" s="379">
        <v>31.77</v>
      </c>
      <c r="O365" s="378">
        <v>32.75</v>
      </c>
      <c r="P365" s="378">
        <v>32.17</v>
      </c>
      <c r="R365">
        <f t="shared" si="5"/>
        <v>1.030094363682734</v>
      </c>
    </row>
    <row r="366" spans="1:18" x14ac:dyDescent="0.25">
      <c r="A366" t="s">
        <v>1009</v>
      </c>
      <c r="B366">
        <v>41.75</v>
      </c>
      <c r="C366" s="605">
        <v>40.53</v>
      </c>
      <c r="D366">
        <v>39.64</v>
      </c>
      <c r="E366">
        <v>39.64</v>
      </c>
      <c r="F366">
        <v>39.11</v>
      </c>
      <c r="G366">
        <v>38.590000000000003</v>
      </c>
      <c r="H366" s="380">
        <v>37.74</v>
      </c>
      <c r="I366" s="380">
        <v>37</v>
      </c>
      <c r="J366" s="380">
        <v>36.1</v>
      </c>
      <c r="K366" s="380">
        <v>35.22</v>
      </c>
      <c r="L366" s="380">
        <v>34.53</v>
      </c>
      <c r="M366" s="380">
        <v>32.83</v>
      </c>
      <c r="N366" s="379">
        <v>32.83</v>
      </c>
      <c r="O366" s="378">
        <v>33.85</v>
      </c>
      <c r="P366" s="378">
        <v>33.25</v>
      </c>
      <c r="R366">
        <f t="shared" si="5"/>
        <v>1.0301011596348384</v>
      </c>
    </row>
    <row r="367" spans="1:18" x14ac:dyDescent="0.25">
      <c r="A367" t="s">
        <v>1010</v>
      </c>
      <c r="B367">
        <v>43.14</v>
      </c>
      <c r="C367" s="605">
        <v>41.88</v>
      </c>
      <c r="D367">
        <v>40.96</v>
      </c>
      <c r="E367">
        <v>40.96</v>
      </c>
      <c r="F367">
        <v>40.409999999999997</v>
      </c>
      <c r="G367">
        <v>39.869999999999997</v>
      </c>
      <c r="H367" s="380">
        <v>38.994599999999998</v>
      </c>
      <c r="I367" s="380">
        <v>38.229999999999997</v>
      </c>
      <c r="J367" s="380">
        <v>37.299999999999997</v>
      </c>
      <c r="K367" s="380">
        <v>36.39</v>
      </c>
      <c r="L367" s="380">
        <v>35.68</v>
      </c>
      <c r="M367" s="380">
        <v>33.93</v>
      </c>
      <c r="N367" s="379">
        <v>33.93</v>
      </c>
      <c r="O367" s="378">
        <v>34.979999999999997</v>
      </c>
      <c r="P367" s="378">
        <v>34.36</v>
      </c>
      <c r="R367">
        <f t="shared" si="5"/>
        <v>1.0300859598853869</v>
      </c>
    </row>
    <row r="368" spans="1:18" x14ac:dyDescent="0.25">
      <c r="A368" t="s">
        <v>1011</v>
      </c>
      <c r="B368">
        <v>44.59</v>
      </c>
      <c r="C368" s="605">
        <v>43.29</v>
      </c>
      <c r="D368">
        <v>42.34</v>
      </c>
      <c r="E368">
        <v>42.34</v>
      </c>
      <c r="F368">
        <v>41.78</v>
      </c>
      <c r="G368">
        <v>41.22</v>
      </c>
      <c r="H368" s="380">
        <v>40.310400000000001</v>
      </c>
      <c r="I368" s="380">
        <v>39.520000000000003</v>
      </c>
      <c r="J368" s="380">
        <v>38.56</v>
      </c>
      <c r="K368" s="380">
        <v>37.619999999999997</v>
      </c>
      <c r="L368" s="380">
        <v>36.880000000000003</v>
      </c>
      <c r="M368" s="380">
        <v>35.08</v>
      </c>
      <c r="N368" s="379">
        <v>35.08</v>
      </c>
      <c r="O368" s="378">
        <v>36.159999999999997</v>
      </c>
      <c r="P368" s="378">
        <v>35.520000000000003</v>
      </c>
      <c r="R368">
        <f t="shared" si="5"/>
        <v>1.03003003003003</v>
      </c>
    </row>
    <row r="369" spans="1:18" x14ac:dyDescent="0.25">
      <c r="A369" t="s">
        <v>1012</v>
      </c>
      <c r="B369">
        <v>46.11</v>
      </c>
      <c r="C369" s="605">
        <v>44.77</v>
      </c>
      <c r="D369">
        <v>43.78</v>
      </c>
      <c r="E369">
        <v>43.78</v>
      </c>
      <c r="F369">
        <v>43.2</v>
      </c>
      <c r="G369">
        <v>42.62</v>
      </c>
      <c r="H369" s="380">
        <v>41.677199999999999</v>
      </c>
      <c r="I369" s="380">
        <v>40.86</v>
      </c>
      <c r="J369" s="380">
        <v>39.86</v>
      </c>
      <c r="K369" s="380">
        <v>38.89</v>
      </c>
      <c r="L369" s="380">
        <v>38.130000000000003</v>
      </c>
      <c r="M369" s="380">
        <v>36.26</v>
      </c>
      <c r="N369" s="379">
        <v>36.26</v>
      </c>
      <c r="O369" s="378">
        <v>37.380000000000003</v>
      </c>
      <c r="P369" s="378">
        <v>36.72</v>
      </c>
      <c r="R369">
        <f t="shared" si="5"/>
        <v>1.0299307572034844</v>
      </c>
    </row>
    <row r="370" spans="1:18" x14ac:dyDescent="0.25">
      <c r="A370" t="s">
        <v>1013</v>
      </c>
      <c r="B370">
        <v>47.61</v>
      </c>
      <c r="C370" s="605">
        <v>46.22</v>
      </c>
      <c r="D370">
        <v>45.2</v>
      </c>
      <c r="E370">
        <v>45.2</v>
      </c>
      <c r="F370">
        <v>44.6</v>
      </c>
      <c r="G370">
        <v>44.01</v>
      </c>
      <c r="H370" s="380">
        <v>43.044000000000004</v>
      </c>
      <c r="I370" s="380">
        <v>42.2</v>
      </c>
      <c r="J370" s="380">
        <v>41.17</v>
      </c>
      <c r="K370" s="380">
        <v>40.17</v>
      </c>
      <c r="L370" s="380">
        <v>39.380000000000003</v>
      </c>
      <c r="M370" s="380">
        <v>37.450000000000003</v>
      </c>
      <c r="N370" s="379">
        <v>37.450000000000003</v>
      </c>
      <c r="O370" s="378">
        <v>38.61</v>
      </c>
      <c r="P370" s="378">
        <v>37.93</v>
      </c>
      <c r="R370">
        <f t="shared" si="5"/>
        <v>1.0300735612289051</v>
      </c>
    </row>
    <row r="371" spans="1:18" x14ac:dyDescent="0.25">
      <c r="A371" t="s">
        <v>1014</v>
      </c>
      <c r="B371">
        <v>49.01</v>
      </c>
      <c r="C371" s="605">
        <v>47.58</v>
      </c>
      <c r="D371">
        <v>46.53</v>
      </c>
      <c r="E371">
        <v>46.53</v>
      </c>
      <c r="F371">
        <v>45.91</v>
      </c>
      <c r="G371">
        <v>45.3</v>
      </c>
      <c r="H371" s="380">
        <v>44.2986</v>
      </c>
      <c r="I371" s="380">
        <v>43.43</v>
      </c>
      <c r="J371" s="380">
        <v>42.37</v>
      </c>
      <c r="K371" s="380">
        <v>41.34</v>
      </c>
      <c r="L371" s="380">
        <v>40.53</v>
      </c>
      <c r="M371" s="380">
        <v>38.549999999999997</v>
      </c>
      <c r="N371" s="379">
        <v>38.549999999999997</v>
      </c>
      <c r="O371" s="378">
        <v>39.74</v>
      </c>
      <c r="P371" s="378">
        <v>39.04</v>
      </c>
      <c r="R371">
        <f t="shared" si="5"/>
        <v>1.0300546448087431</v>
      </c>
    </row>
    <row r="372" spans="1:18" x14ac:dyDescent="0.25">
      <c r="A372" t="s">
        <v>1015</v>
      </c>
      <c r="B372">
        <v>50.43</v>
      </c>
      <c r="C372" s="605">
        <v>48.96</v>
      </c>
      <c r="D372">
        <v>47.88</v>
      </c>
      <c r="E372">
        <v>47.88</v>
      </c>
      <c r="F372">
        <v>47.24</v>
      </c>
      <c r="G372">
        <v>46.61</v>
      </c>
      <c r="H372" s="380">
        <v>45.583799999999997</v>
      </c>
      <c r="I372" s="380">
        <v>44.69</v>
      </c>
      <c r="J372" s="380">
        <v>43.6</v>
      </c>
      <c r="K372" s="380">
        <v>42.54</v>
      </c>
      <c r="L372" s="380">
        <v>41.71</v>
      </c>
      <c r="M372" s="380">
        <v>39.659999999999997</v>
      </c>
      <c r="N372" s="379">
        <v>39.659999999999997</v>
      </c>
      <c r="O372" s="378">
        <v>40.89</v>
      </c>
      <c r="P372" s="378">
        <v>40.17</v>
      </c>
      <c r="R372">
        <f t="shared" si="5"/>
        <v>1.0300245098039216</v>
      </c>
    </row>
    <row r="373" spans="1:18" x14ac:dyDescent="0.25">
      <c r="A373" t="s">
        <v>1016</v>
      </c>
      <c r="B373">
        <v>51.88</v>
      </c>
      <c r="C373" s="605">
        <v>50.37</v>
      </c>
      <c r="D373">
        <v>49.26</v>
      </c>
      <c r="E373">
        <v>49.26</v>
      </c>
      <c r="F373">
        <v>48.6</v>
      </c>
      <c r="G373">
        <v>47.95</v>
      </c>
      <c r="H373" s="380">
        <v>46.889400000000002</v>
      </c>
      <c r="I373" s="380">
        <v>45.97</v>
      </c>
      <c r="J373" s="380">
        <v>44.85</v>
      </c>
      <c r="K373" s="380">
        <v>43.76</v>
      </c>
      <c r="L373" s="380">
        <v>42.9</v>
      </c>
      <c r="M373" s="380">
        <v>40.799999999999997</v>
      </c>
      <c r="N373" s="379">
        <v>40.799999999999997</v>
      </c>
      <c r="O373" s="378">
        <v>42.06</v>
      </c>
      <c r="P373" s="378">
        <v>41.32</v>
      </c>
      <c r="R373">
        <f t="shared" si="5"/>
        <v>1.0299781616041295</v>
      </c>
    </row>
    <row r="374" spans="1:18" x14ac:dyDescent="0.25">
      <c r="A374" t="s">
        <v>1017</v>
      </c>
      <c r="B374">
        <v>53.42</v>
      </c>
      <c r="C374" s="605">
        <v>51.86</v>
      </c>
      <c r="D374">
        <v>50.72</v>
      </c>
      <c r="E374">
        <v>50.72</v>
      </c>
      <c r="F374">
        <v>50.04</v>
      </c>
      <c r="G374">
        <v>49.37</v>
      </c>
      <c r="H374" s="380">
        <v>48.276600000000002</v>
      </c>
      <c r="I374" s="380">
        <v>47.33</v>
      </c>
      <c r="J374" s="380">
        <v>46.18</v>
      </c>
      <c r="K374" s="380">
        <v>45.05</v>
      </c>
      <c r="L374" s="380">
        <v>44.17</v>
      </c>
      <c r="M374" s="380">
        <v>42</v>
      </c>
      <c r="N374" s="379">
        <v>42</v>
      </c>
      <c r="O374" s="378">
        <v>43.3</v>
      </c>
      <c r="P374" s="378">
        <v>42.53</v>
      </c>
      <c r="R374">
        <f t="shared" si="5"/>
        <v>1.0300809872734285</v>
      </c>
    </row>
    <row r="375" spans="1:18" x14ac:dyDescent="0.25">
      <c r="A375" t="s">
        <v>1018</v>
      </c>
      <c r="B375">
        <v>54.9</v>
      </c>
      <c r="C375" s="605">
        <v>53.3</v>
      </c>
      <c r="D375">
        <v>52.13</v>
      </c>
      <c r="E375">
        <v>52.13</v>
      </c>
      <c r="F375">
        <v>51.44</v>
      </c>
      <c r="G375">
        <v>50.75</v>
      </c>
      <c r="H375" s="380">
        <v>49.633199999999995</v>
      </c>
      <c r="I375" s="380">
        <v>48.66</v>
      </c>
      <c r="J375" s="380">
        <v>47.47</v>
      </c>
      <c r="K375" s="380">
        <v>46.31</v>
      </c>
      <c r="L375" s="380">
        <v>45.4</v>
      </c>
      <c r="M375" s="380">
        <v>43.17</v>
      </c>
      <c r="N375" s="379">
        <v>43.17</v>
      </c>
      <c r="O375" s="378">
        <v>44.51</v>
      </c>
      <c r="P375" s="378">
        <v>43.72</v>
      </c>
      <c r="R375">
        <f t="shared" si="5"/>
        <v>1.0300187617260788</v>
      </c>
    </row>
    <row r="376" spans="1:18" x14ac:dyDescent="0.25">
      <c r="A376" t="s">
        <v>1019</v>
      </c>
      <c r="B376">
        <v>56.49</v>
      </c>
      <c r="C376" s="605">
        <v>54.84</v>
      </c>
      <c r="D376">
        <v>53.63</v>
      </c>
      <c r="E376">
        <v>53.63</v>
      </c>
      <c r="F376">
        <v>52.92</v>
      </c>
      <c r="G376">
        <v>52.22</v>
      </c>
      <c r="H376" s="380">
        <v>51.071400000000004</v>
      </c>
      <c r="I376" s="380">
        <v>50.07</v>
      </c>
      <c r="J376" s="380">
        <v>48.85</v>
      </c>
      <c r="K376" s="380">
        <v>47.66</v>
      </c>
      <c r="L376" s="380">
        <v>46.73</v>
      </c>
      <c r="M376" s="380">
        <v>44.44</v>
      </c>
      <c r="N376" s="379">
        <v>44.44</v>
      </c>
      <c r="O376" s="378">
        <v>45.81</v>
      </c>
      <c r="P376" s="378">
        <v>45</v>
      </c>
      <c r="R376">
        <f t="shared" si="5"/>
        <v>1.0300875273522976</v>
      </c>
    </row>
    <row r="377" spans="1:18" x14ac:dyDescent="0.25">
      <c r="A377" t="s">
        <v>1020</v>
      </c>
      <c r="B377">
        <v>38.299999999999997</v>
      </c>
      <c r="C377" s="605">
        <v>37.18</v>
      </c>
      <c r="D377">
        <v>36.36</v>
      </c>
      <c r="E377">
        <v>36.36</v>
      </c>
      <c r="F377">
        <v>35.880000000000003</v>
      </c>
      <c r="G377">
        <v>35.4</v>
      </c>
      <c r="H377" s="380">
        <v>34.6188</v>
      </c>
      <c r="I377" s="380">
        <v>33.94</v>
      </c>
      <c r="J377" s="380">
        <v>33.11</v>
      </c>
      <c r="K377" s="380">
        <v>32.299999999999997</v>
      </c>
      <c r="L377" s="380">
        <v>31.67</v>
      </c>
      <c r="M377" s="380">
        <v>30.12</v>
      </c>
      <c r="N377" s="379">
        <v>30.12</v>
      </c>
      <c r="O377" s="378">
        <v>31.05</v>
      </c>
      <c r="P377" s="378">
        <v>30.5</v>
      </c>
      <c r="R377">
        <f t="shared" si="5"/>
        <v>1.0301237224314146</v>
      </c>
    </row>
    <row r="378" spans="1:18" x14ac:dyDescent="0.25">
      <c r="A378" t="s">
        <v>1021</v>
      </c>
      <c r="B378">
        <v>40.15</v>
      </c>
      <c r="C378" s="605">
        <v>38.979999999999997</v>
      </c>
      <c r="D378">
        <v>38.119999999999997</v>
      </c>
      <c r="E378">
        <v>38.119999999999997</v>
      </c>
      <c r="F378">
        <v>37.61</v>
      </c>
      <c r="G378">
        <v>37.11</v>
      </c>
      <c r="H378" s="380">
        <v>36.291599999999995</v>
      </c>
      <c r="I378" s="380">
        <v>35.58</v>
      </c>
      <c r="J378" s="380">
        <v>34.71</v>
      </c>
      <c r="K378" s="380">
        <v>33.86</v>
      </c>
      <c r="L378" s="380">
        <v>33.200000000000003</v>
      </c>
      <c r="M378" s="380">
        <v>31.57</v>
      </c>
      <c r="N378" s="379">
        <v>31.57</v>
      </c>
      <c r="O378" s="378">
        <v>32.549999999999997</v>
      </c>
      <c r="P378" s="378">
        <v>31.97</v>
      </c>
      <c r="R378">
        <f t="shared" si="5"/>
        <v>1.030015392508979</v>
      </c>
    </row>
    <row r="379" spans="1:18" x14ac:dyDescent="0.25">
      <c r="A379" t="s">
        <v>1022</v>
      </c>
      <c r="B379">
        <v>41.68</v>
      </c>
      <c r="C379" s="605">
        <v>40.47</v>
      </c>
      <c r="D379">
        <v>39.58</v>
      </c>
      <c r="E379">
        <v>39.58</v>
      </c>
      <c r="F379">
        <v>39.049999999999997</v>
      </c>
      <c r="G379">
        <v>38.53</v>
      </c>
      <c r="H379" s="380">
        <v>37.678799999999995</v>
      </c>
      <c r="I379" s="380">
        <v>36.94</v>
      </c>
      <c r="J379" s="380">
        <v>36.04</v>
      </c>
      <c r="K379" s="380">
        <v>35.159999999999997</v>
      </c>
      <c r="L379" s="380">
        <v>34.47</v>
      </c>
      <c r="M379" s="380">
        <v>32.78</v>
      </c>
      <c r="N379" s="379">
        <v>32.78</v>
      </c>
      <c r="O379" s="378">
        <v>33.79</v>
      </c>
      <c r="P379" s="378">
        <v>33.19</v>
      </c>
      <c r="R379">
        <f t="shared" si="5"/>
        <v>1.0298986903879417</v>
      </c>
    </row>
    <row r="380" spans="1:18" x14ac:dyDescent="0.25">
      <c r="A380" t="s">
        <v>1023</v>
      </c>
      <c r="B380">
        <v>43.06</v>
      </c>
      <c r="C380" s="605">
        <v>41.81</v>
      </c>
      <c r="D380">
        <v>40.89</v>
      </c>
      <c r="E380">
        <v>40.89</v>
      </c>
      <c r="F380">
        <v>40.35</v>
      </c>
      <c r="G380">
        <v>39.81</v>
      </c>
      <c r="H380" s="380">
        <v>38.933399999999999</v>
      </c>
      <c r="I380" s="380">
        <v>38.17</v>
      </c>
      <c r="J380" s="380">
        <v>37.24</v>
      </c>
      <c r="K380" s="380">
        <v>36.33</v>
      </c>
      <c r="L380" s="380">
        <v>35.619999999999997</v>
      </c>
      <c r="M380" s="380">
        <v>33.869999999999997</v>
      </c>
      <c r="N380" s="379">
        <v>33.869999999999997</v>
      </c>
      <c r="O380" s="378">
        <v>34.92</v>
      </c>
      <c r="P380" s="378">
        <v>34.299999999999997</v>
      </c>
      <c r="R380">
        <f t="shared" si="5"/>
        <v>1.0298971537909591</v>
      </c>
    </row>
    <row r="381" spans="1:18" x14ac:dyDescent="0.25">
      <c r="A381" t="s">
        <v>1024</v>
      </c>
      <c r="B381">
        <v>44.51</v>
      </c>
      <c r="C381" s="605">
        <v>43.21</v>
      </c>
      <c r="D381">
        <v>42.26</v>
      </c>
      <c r="E381">
        <v>42.26</v>
      </c>
      <c r="F381">
        <v>41.7</v>
      </c>
      <c r="G381">
        <v>41.14</v>
      </c>
      <c r="H381" s="380">
        <v>40.2288</v>
      </c>
      <c r="I381" s="380">
        <v>39.44</v>
      </c>
      <c r="J381" s="380">
        <v>38.479999999999997</v>
      </c>
      <c r="K381" s="380">
        <v>37.54</v>
      </c>
      <c r="L381" s="380">
        <v>36.799999999999997</v>
      </c>
      <c r="M381" s="380">
        <v>35</v>
      </c>
      <c r="N381" s="379">
        <v>35</v>
      </c>
      <c r="O381" s="378">
        <v>36.08</v>
      </c>
      <c r="P381" s="378">
        <v>35.44</v>
      </c>
      <c r="R381">
        <f t="shared" si="5"/>
        <v>1.0300856283267761</v>
      </c>
    </row>
    <row r="382" spans="1:18" x14ac:dyDescent="0.25">
      <c r="A382" t="s">
        <v>1025</v>
      </c>
      <c r="B382">
        <v>46</v>
      </c>
      <c r="C382" s="605">
        <v>44.66</v>
      </c>
      <c r="D382">
        <v>43.68</v>
      </c>
      <c r="E382">
        <v>43.68</v>
      </c>
      <c r="F382">
        <v>43.1</v>
      </c>
      <c r="G382">
        <v>42.53</v>
      </c>
      <c r="H382" s="380">
        <v>41.585400000000007</v>
      </c>
      <c r="I382" s="380">
        <v>40.770000000000003</v>
      </c>
      <c r="J382" s="380">
        <v>39.78</v>
      </c>
      <c r="K382" s="380">
        <v>38.81</v>
      </c>
      <c r="L382" s="380">
        <v>38.049999999999997</v>
      </c>
      <c r="M382" s="380">
        <v>36.18</v>
      </c>
      <c r="N382" s="379">
        <v>36.18</v>
      </c>
      <c r="O382" s="378">
        <v>37.299999999999997</v>
      </c>
      <c r="P382" s="378">
        <v>36.64</v>
      </c>
      <c r="R382">
        <f t="shared" si="5"/>
        <v>1.0300044782803404</v>
      </c>
    </row>
    <row r="383" spans="1:18" x14ac:dyDescent="0.25">
      <c r="A383" t="s">
        <v>1026</v>
      </c>
      <c r="B383">
        <v>47.56</v>
      </c>
      <c r="C383" s="605">
        <v>46.17</v>
      </c>
      <c r="D383">
        <v>45.15</v>
      </c>
      <c r="E383">
        <v>45.15</v>
      </c>
      <c r="F383">
        <v>44.55</v>
      </c>
      <c r="G383">
        <v>43.96</v>
      </c>
      <c r="H383" s="380">
        <v>42.993000000000002</v>
      </c>
      <c r="I383" s="380">
        <v>42.15</v>
      </c>
      <c r="J383" s="380">
        <v>41.12</v>
      </c>
      <c r="K383" s="380">
        <v>40.119999999999997</v>
      </c>
      <c r="L383" s="380">
        <v>39.33</v>
      </c>
      <c r="M383" s="380">
        <v>37.4</v>
      </c>
      <c r="N383" s="379">
        <v>37.4</v>
      </c>
      <c r="O383" s="378">
        <v>38.56</v>
      </c>
      <c r="P383" s="378">
        <v>37.880000000000003</v>
      </c>
      <c r="R383">
        <f t="shared" si="5"/>
        <v>1.0301061295213343</v>
      </c>
    </row>
    <row r="384" spans="1:18" x14ac:dyDescent="0.25">
      <c r="A384" t="s">
        <v>1027</v>
      </c>
      <c r="B384">
        <v>49.13</v>
      </c>
      <c r="C384" s="605">
        <v>47.7</v>
      </c>
      <c r="D384">
        <v>46.65</v>
      </c>
      <c r="E384">
        <v>46.65</v>
      </c>
      <c r="F384">
        <v>46.03</v>
      </c>
      <c r="G384">
        <v>45.42</v>
      </c>
      <c r="H384" s="380">
        <v>44.420999999999999</v>
      </c>
      <c r="I384" s="380">
        <v>43.55</v>
      </c>
      <c r="J384" s="380">
        <v>42.49</v>
      </c>
      <c r="K384" s="380">
        <v>41.45</v>
      </c>
      <c r="L384" s="380">
        <v>40.64</v>
      </c>
      <c r="M384" s="380">
        <v>38.64</v>
      </c>
      <c r="N384" s="379">
        <v>38.64</v>
      </c>
      <c r="O384" s="378">
        <v>39.840000000000003</v>
      </c>
      <c r="P384" s="378">
        <v>39.14</v>
      </c>
      <c r="R384">
        <f t="shared" si="5"/>
        <v>1.029979035639413</v>
      </c>
    </row>
    <row r="385" spans="1:18" x14ac:dyDescent="0.25">
      <c r="A385" t="s">
        <v>1028</v>
      </c>
      <c r="B385">
        <v>50.77</v>
      </c>
      <c r="C385" s="605">
        <v>49.29</v>
      </c>
      <c r="D385">
        <v>48.21</v>
      </c>
      <c r="E385">
        <v>48.21</v>
      </c>
      <c r="F385">
        <v>47.57</v>
      </c>
      <c r="G385">
        <v>46.94</v>
      </c>
      <c r="H385" s="380">
        <v>45.910199999999996</v>
      </c>
      <c r="I385" s="380">
        <v>45.01</v>
      </c>
      <c r="J385" s="380">
        <v>43.91</v>
      </c>
      <c r="K385" s="380">
        <v>42.84</v>
      </c>
      <c r="L385" s="380">
        <v>42</v>
      </c>
      <c r="M385" s="380">
        <v>39.94</v>
      </c>
      <c r="N385" s="379">
        <v>39.94</v>
      </c>
      <c r="O385" s="378">
        <v>41.18</v>
      </c>
      <c r="P385" s="378">
        <v>40.450000000000003</v>
      </c>
      <c r="R385">
        <f t="shared" si="5"/>
        <v>1.0300263745181579</v>
      </c>
    </row>
    <row r="386" spans="1:18" x14ac:dyDescent="0.25">
      <c r="A386" t="s">
        <v>1029</v>
      </c>
      <c r="B386">
        <v>52.27</v>
      </c>
      <c r="C386" s="605">
        <v>50.75</v>
      </c>
      <c r="D386">
        <v>49.63</v>
      </c>
      <c r="E386">
        <v>49.63</v>
      </c>
      <c r="F386">
        <v>48.97</v>
      </c>
      <c r="G386">
        <v>48.32</v>
      </c>
      <c r="H386" s="380">
        <v>47.256599999999999</v>
      </c>
      <c r="I386" s="380">
        <v>46.33</v>
      </c>
      <c r="J386" s="380">
        <v>45.2</v>
      </c>
      <c r="K386" s="380">
        <v>44.1</v>
      </c>
      <c r="L386" s="380">
        <v>43.24</v>
      </c>
      <c r="M386" s="380">
        <v>41.12</v>
      </c>
      <c r="N386" s="379">
        <v>41.12</v>
      </c>
      <c r="O386" s="378">
        <v>42.39</v>
      </c>
      <c r="P386" s="378">
        <v>41.64</v>
      </c>
      <c r="R386">
        <f t="shared" si="5"/>
        <v>1.0299507389162563</v>
      </c>
    </row>
    <row r="387" spans="1:18" x14ac:dyDescent="0.25">
      <c r="A387" t="s">
        <v>1030</v>
      </c>
      <c r="B387">
        <v>53.76</v>
      </c>
      <c r="C387" s="605">
        <v>52.19</v>
      </c>
      <c r="D387">
        <v>51.04</v>
      </c>
      <c r="E387">
        <v>51.04</v>
      </c>
      <c r="F387">
        <v>50.36</v>
      </c>
      <c r="G387">
        <v>49.69</v>
      </c>
      <c r="H387" s="380">
        <v>48.603000000000002</v>
      </c>
      <c r="I387" s="380">
        <v>47.65</v>
      </c>
      <c r="J387" s="380">
        <v>46.49</v>
      </c>
      <c r="K387" s="380">
        <v>45.36</v>
      </c>
      <c r="L387" s="380">
        <v>44.47</v>
      </c>
      <c r="M387" s="380">
        <v>42.29</v>
      </c>
      <c r="N387" s="379">
        <v>42.29</v>
      </c>
      <c r="O387" s="378">
        <v>43.6</v>
      </c>
      <c r="P387" s="378">
        <v>42.83</v>
      </c>
      <c r="R387">
        <f t="shared" ref="R387:R421" si="6">B387/C387</f>
        <v>1.030082391262694</v>
      </c>
    </row>
    <row r="388" spans="1:18" x14ac:dyDescent="0.25">
      <c r="A388" t="s">
        <v>1031</v>
      </c>
      <c r="B388">
        <v>55.35</v>
      </c>
      <c r="C388" s="605">
        <v>53.74</v>
      </c>
      <c r="D388">
        <v>52.56</v>
      </c>
      <c r="E388">
        <v>52.56</v>
      </c>
      <c r="F388">
        <v>51.86</v>
      </c>
      <c r="G388">
        <v>51.17</v>
      </c>
      <c r="H388" s="380">
        <v>50.041200000000003</v>
      </c>
      <c r="I388" s="380">
        <v>49.06</v>
      </c>
      <c r="J388" s="380">
        <v>47.86</v>
      </c>
      <c r="K388" s="380">
        <v>46.69</v>
      </c>
      <c r="L388" s="380">
        <v>45.77</v>
      </c>
      <c r="M388" s="380">
        <v>43.52</v>
      </c>
      <c r="N388" s="379">
        <v>43.52</v>
      </c>
      <c r="O388" s="378">
        <v>44.87</v>
      </c>
      <c r="P388" s="378">
        <v>44.08</v>
      </c>
      <c r="R388">
        <f t="shared" si="6"/>
        <v>1.0299590621510979</v>
      </c>
    </row>
    <row r="389" spans="1:18" x14ac:dyDescent="0.25">
      <c r="A389" t="s">
        <v>1032</v>
      </c>
      <c r="B389">
        <v>56.94</v>
      </c>
      <c r="C389" s="605">
        <v>55.28</v>
      </c>
      <c r="D389">
        <v>54.06</v>
      </c>
      <c r="E389">
        <v>54.06</v>
      </c>
      <c r="F389">
        <v>53.34</v>
      </c>
      <c r="G389">
        <v>52.63</v>
      </c>
      <c r="H389" s="380">
        <v>51.469200000000001</v>
      </c>
      <c r="I389" s="380">
        <v>50.46</v>
      </c>
      <c r="J389" s="380">
        <v>49.23</v>
      </c>
      <c r="K389" s="380">
        <v>48.03</v>
      </c>
      <c r="L389" s="380">
        <v>47.09</v>
      </c>
      <c r="M389" s="380">
        <v>44.78</v>
      </c>
      <c r="N389" s="379">
        <v>44.78</v>
      </c>
      <c r="O389" s="378">
        <v>46.17</v>
      </c>
      <c r="P389" s="378">
        <v>45.35</v>
      </c>
      <c r="R389">
        <f t="shared" si="6"/>
        <v>1.0300289435600578</v>
      </c>
    </row>
    <row r="390" spans="1:18" x14ac:dyDescent="0.25">
      <c r="A390" t="s">
        <v>1033</v>
      </c>
      <c r="B390">
        <v>58.61</v>
      </c>
      <c r="C390" s="605">
        <v>56.9</v>
      </c>
      <c r="D390">
        <v>55.65</v>
      </c>
      <c r="E390">
        <v>55.65</v>
      </c>
      <c r="F390">
        <v>54.91</v>
      </c>
      <c r="G390">
        <v>54.18</v>
      </c>
      <c r="H390" s="380">
        <v>52.989000000000004</v>
      </c>
      <c r="I390" s="380">
        <v>51.95</v>
      </c>
      <c r="J390" s="380">
        <v>50.68</v>
      </c>
      <c r="K390" s="380">
        <v>49.44</v>
      </c>
      <c r="L390" s="380">
        <v>48.47</v>
      </c>
      <c r="M390" s="380">
        <v>46.09</v>
      </c>
      <c r="N390" s="379">
        <v>46.09</v>
      </c>
      <c r="O390" s="378">
        <v>47.52</v>
      </c>
      <c r="P390" s="378">
        <v>46.68</v>
      </c>
      <c r="R390">
        <f t="shared" si="6"/>
        <v>1.0300527240773287</v>
      </c>
    </row>
    <row r="391" spans="1:18" x14ac:dyDescent="0.25">
      <c r="A391" t="s">
        <v>1034</v>
      </c>
      <c r="B391">
        <v>60.34</v>
      </c>
      <c r="C391" s="605">
        <v>58.58</v>
      </c>
      <c r="D391">
        <v>57.29</v>
      </c>
      <c r="E391">
        <v>57.29</v>
      </c>
      <c r="F391">
        <v>56.53</v>
      </c>
      <c r="G391">
        <v>55.78</v>
      </c>
      <c r="H391" s="380">
        <v>54.549599999999998</v>
      </c>
      <c r="I391" s="380">
        <v>53.48</v>
      </c>
      <c r="J391" s="380">
        <v>52.18</v>
      </c>
      <c r="K391" s="380">
        <v>50.91</v>
      </c>
      <c r="L391" s="380">
        <v>49.91</v>
      </c>
      <c r="M391" s="380">
        <v>47.46</v>
      </c>
      <c r="N391" s="379">
        <v>47.46</v>
      </c>
      <c r="O391" s="378">
        <v>48.93</v>
      </c>
      <c r="P391" s="378">
        <v>48.06</v>
      </c>
      <c r="R391">
        <f t="shared" si="6"/>
        <v>1.0300443837487199</v>
      </c>
    </row>
    <row r="392" spans="1:18" x14ac:dyDescent="0.25">
      <c r="A392" t="s">
        <v>1035</v>
      </c>
      <c r="B392">
        <v>40.9</v>
      </c>
      <c r="C392" s="605">
        <v>39.71</v>
      </c>
      <c r="D392">
        <v>38.840000000000003</v>
      </c>
      <c r="E392">
        <v>38.840000000000003</v>
      </c>
      <c r="F392">
        <v>38.32</v>
      </c>
      <c r="G392">
        <v>37.81</v>
      </c>
      <c r="H392" s="380">
        <v>36.975000000000001</v>
      </c>
      <c r="I392" s="380">
        <v>36.25</v>
      </c>
      <c r="J392" s="380">
        <v>35.369999999999997</v>
      </c>
      <c r="K392" s="380">
        <v>34.51</v>
      </c>
      <c r="L392" s="380">
        <v>33.83</v>
      </c>
      <c r="M392" s="380">
        <v>32.17</v>
      </c>
      <c r="N392" s="379">
        <v>32.17</v>
      </c>
      <c r="O392" s="378">
        <v>33.17</v>
      </c>
      <c r="P392" s="378">
        <v>32.58</v>
      </c>
      <c r="R392">
        <f t="shared" si="6"/>
        <v>1.0299672626542431</v>
      </c>
    </row>
    <row r="393" spans="1:18" x14ac:dyDescent="0.25">
      <c r="A393" t="s">
        <v>1036</v>
      </c>
      <c r="B393">
        <v>42.82</v>
      </c>
      <c r="C393" s="605">
        <v>41.57</v>
      </c>
      <c r="D393">
        <v>40.659999999999997</v>
      </c>
      <c r="E393">
        <v>40.659999999999997</v>
      </c>
      <c r="F393">
        <v>40.119999999999997</v>
      </c>
      <c r="G393">
        <v>39.590000000000003</v>
      </c>
      <c r="H393" s="380">
        <v>38.719200000000001</v>
      </c>
      <c r="I393" s="380">
        <v>37.96</v>
      </c>
      <c r="J393" s="380">
        <v>37.03</v>
      </c>
      <c r="K393" s="380">
        <v>36.130000000000003</v>
      </c>
      <c r="L393" s="380">
        <v>35.42</v>
      </c>
      <c r="M393" s="380">
        <v>33.69</v>
      </c>
      <c r="N393" s="379">
        <v>33.69</v>
      </c>
      <c r="O393" s="378">
        <v>34.729999999999997</v>
      </c>
      <c r="P393" s="378">
        <v>34.119999999999997</v>
      </c>
      <c r="R393">
        <f t="shared" si="6"/>
        <v>1.0300697618474861</v>
      </c>
    </row>
    <row r="394" spans="1:18" x14ac:dyDescent="0.25">
      <c r="A394" t="s">
        <v>1037</v>
      </c>
      <c r="B394">
        <v>44.51</v>
      </c>
      <c r="C394" s="605">
        <v>43.21</v>
      </c>
      <c r="D394">
        <v>42.26</v>
      </c>
      <c r="E394">
        <v>42.26</v>
      </c>
      <c r="F394">
        <v>41.7</v>
      </c>
      <c r="G394">
        <v>41.14</v>
      </c>
      <c r="H394" s="380">
        <v>40.2288</v>
      </c>
      <c r="I394" s="380">
        <v>39.44</v>
      </c>
      <c r="J394" s="380">
        <v>38.479999999999997</v>
      </c>
      <c r="K394" s="380">
        <v>37.54</v>
      </c>
      <c r="L394" s="380">
        <v>36.799999999999997</v>
      </c>
      <c r="M394" s="380">
        <v>35</v>
      </c>
      <c r="N394" s="379">
        <v>35</v>
      </c>
      <c r="O394" s="378">
        <v>36.08</v>
      </c>
      <c r="P394" s="378">
        <v>35.44</v>
      </c>
      <c r="R394">
        <f t="shared" si="6"/>
        <v>1.0300856283267761</v>
      </c>
    </row>
    <row r="395" spans="1:18" x14ac:dyDescent="0.25">
      <c r="A395" t="s">
        <v>1038</v>
      </c>
      <c r="B395">
        <v>46</v>
      </c>
      <c r="C395" s="605">
        <v>44.66</v>
      </c>
      <c r="D395">
        <v>43.68</v>
      </c>
      <c r="E395">
        <v>43.68</v>
      </c>
      <c r="F395">
        <v>43.1</v>
      </c>
      <c r="G395">
        <v>42.53</v>
      </c>
      <c r="H395" s="380">
        <v>41.585400000000007</v>
      </c>
      <c r="I395" s="380">
        <v>40.770000000000003</v>
      </c>
      <c r="J395" s="380">
        <v>39.78</v>
      </c>
      <c r="K395" s="380">
        <v>38.81</v>
      </c>
      <c r="L395" s="380">
        <v>38.049999999999997</v>
      </c>
      <c r="M395" s="380">
        <v>36.18</v>
      </c>
      <c r="N395" s="379">
        <v>36.18</v>
      </c>
      <c r="O395" s="378">
        <v>37.299999999999997</v>
      </c>
      <c r="P395" s="378">
        <v>36.64</v>
      </c>
      <c r="R395">
        <f t="shared" si="6"/>
        <v>1.0300044782803404</v>
      </c>
    </row>
    <row r="396" spans="1:18" x14ac:dyDescent="0.25">
      <c r="A396" t="s">
        <v>1039</v>
      </c>
      <c r="B396">
        <v>47.56</v>
      </c>
      <c r="C396" s="605">
        <v>46.17</v>
      </c>
      <c r="D396">
        <v>45.15</v>
      </c>
      <c r="E396">
        <v>45.15</v>
      </c>
      <c r="F396">
        <v>44.55</v>
      </c>
      <c r="G396">
        <v>43.96</v>
      </c>
      <c r="H396" s="380">
        <v>42.993000000000002</v>
      </c>
      <c r="I396" s="380">
        <v>42.15</v>
      </c>
      <c r="J396" s="380">
        <v>41.12</v>
      </c>
      <c r="K396" s="380">
        <v>40.119999999999997</v>
      </c>
      <c r="L396" s="380">
        <v>39.33</v>
      </c>
      <c r="M396" s="380">
        <v>37.4</v>
      </c>
      <c r="N396" s="379">
        <v>37.4</v>
      </c>
      <c r="O396" s="378">
        <v>38.56</v>
      </c>
      <c r="P396" s="378">
        <v>37.880000000000003</v>
      </c>
      <c r="R396">
        <f t="shared" si="6"/>
        <v>1.0301061295213343</v>
      </c>
    </row>
    <row r="397" spans="1:18" x14ac:dyDescent="0.25">
      <c r="A397" t="s">
        <v>1040</v>
      </c>
      <c r="B397">
        <v>49.13</v>
      </c>
      <c r="C397" s="605">
        <v>47.7</v>
      </c>
      <c r="D397">
        <v>46.65</v>
      </c>
      <c r="E397">
        <v>46.65</v>
      </c>
      <c r="F397">
        <v>46.03</v>
      </c>
      <c r="G397">
        <v>45.42</v>
      </c>
      <c r="H397" s="380">
        <v>44.420999999999999</v>
      </c>
      <c r="I397" s="380">
        <v>43.55</v>
      </c>
      <c r="J397" s="380">
        <v>42.49</v>
      </c>
      <c r="K397" s="380">
        <v>41.45</v>
      </c>
      <c r="L397" s="380">
        <v>40.64</v>
      </c>
      <c r="M397" s="380">
        <v>38.64</v>
      </c>
      <c r="N397" s="379">
        <v>38.64</v>
      </c>
      <c r="O397" s="378">
        <v>39.840000000000003</v>
      </c>
      <c r="P397" s="378">
        <v>39.14</v>
      </c>
      <c r="R397">
        <f t="shared" si="6"/>
        <v>1.029979035639413</v>
      </c>
    </row>
    <row r="398" spans="1:18" x14ac:dyDescent="0.25">
      <c r="A398" t="s">
        <v>1041</v>
      </c>
      <c r="B398">
        <v>50.77</v>
      </c>
      <c r="C398" s="605">
        <v>49.29</v>
      </c>
      <c r="D398">
        <v>48.21</v>
      </c>
      <c r="E398">
        <v>48.21</v>
      </c>
      <c r="F398">
        <v>47.57</v>
      </c>
      <c r="G398">
        <v>46.94</v>
      </c>
      <c r="H398" s="380">
        <v>45.910199999999996</v>
      </c>
      <c r="I398" s="380">
        <v>45.01</v>
      </c>
      <c r="J398" s="380">
        <v>43.91</v>
      </c>
      <c r="K398" s="380">
        <v>42.84</v>
      </c>
      <c r="L398" s="380">
        <v>42</v>
      </c>
      <c r="M398" s="380">
        <v>39.94</v>
      </c>
      <c r="N398" s="379">
        <v>39.94</v>
      </c>
      <c r="O398" s="378">
        <v>41.18</v>
      </c>
      <c r="P398" s="378">
        <v>40.450000000000003</v>
      </c>
      <c r="R398">
        <f t="shared" si="6"/>
        <v>1.0300263745181579</v>
      </c>
    </row>
    <row r="399" spans="1:18" x14ac:dyDescent="0.25">
      <c r="A399" t="s">
        <v>1042</v>
      </c>
      <c r="B399">
        <v>52.52</v>
      </c>
      <c r="C399" s="605">
        <v>50.99</v>
      </c>
      <c r="D399">
        <v>49.87</v>
      </c>
      <c r="E399">
        <v>49.87</v>
      </c>
      <c r="F399">
        <v>49.21</v>
      </c>
      <c r="G399">
        <v>48.55</v>
      </c>
      <c r="H399" s="380">
        <v>47.480999999999995</v>
      </c>
      <c r="I399" s="380">
        <v>46.55</v>
      </c>
      <c r="J399" s="380">
        <v>45.41</v>
      </c>
      <c r="K399" s="380">
        <v>44.3</v>
      </c>
      <c r="L399" s="380">
        <v>43.43</v>
      </c>
      <c r="M399" s="380">
        <v>41.3</v>
      </c>
      <c r="N399" s="379">
        <v>41.3</v>
      </c>
      <c r="O399" s="378">
        <v>42.58</v>
      </c>
      <c r="P399" s="378">
        <v>41.83</v>
      </c>
      <c r="R399">
        <f t="shared" si="6"/>
        <v>1.03000588350657</v>
      </c>
    </row>
    <row r="400" spans="1:18" x14ac:dyDescent="0.25">
      <c r="A400" t="s">
        <v>1043</v>
      </c>
      <c r="B400">
        <v>54.27</v>
      </c>
      <c r="C400" s="605">
        <v>52.69</v>
      </c>
      <c r="D400">
        <v>51.53</v>
      </c>
      <c r="E400">
        <v>51.53</v>
      </c>
      <c r="F400">
        <v>50.84</v>
      </c>
      <c r="G400">
        <v>50.16</v>
      </c>
      <c r="H400" s="380">
        <v>49.062000000000005</v>
      </c>
      <c r="I400" s="380">
        <v>48.1</v>
      </c>
      <c r="J400" s="380">
        <v>46.93</v>
      </c>
      <c r="K400" s="380">
        <v>45.79</v>
      </c>
      <c r="L400" s="380">
        <v>44.89</v>
      </c>
      <c r="M400" s="380">
        <v>42.69</v>
      </c>
      <c r="N400" s="379">
        <v>42.69</v>
      </c>
      <c r="O400" s="378">
        <v>44.01</v>
      </c>
      <c r="P400" s="378">
        <v>43.23</v>
      </c>
      <c r="R400">
        <f t="shared" si="6"/>
        <v>1.0299867147466313</v>
      </c>
    </row>
    <row r="401" spans="1:18" x14ac:dyDescent="0.25">
      <c r="A401" t="s">
        <v>1044</v>
      </c>
      <c r="B401">
        <v>55.89</v>
      </c>
      <c r="C401" s="605">
        <v>54.26</v>
      </c>
      <c r="D401">
        <v>53.07</v>
      </c>
      <c r="E401">
        <v>53.07</v>
      </c>
      <c r="F401">
        <v>52.36</v>
      </c>
      <c r="G401">
        <v>51.66</v>
      </c>
      <c r="H401" s="380">
        <v>50.520600000000002</v>
      </c>
      <c r="I401" s="380">
        <v>49.53</v>
      </c>
      <c r="J401" s="380">
        <v>48.32</v>
      </c>
      <c r="K401" s="380">
        <v>47.14</v>
      </c>
      <c r="L401" s="380">
        <v>46.22</v>
      </c>
      <c r="M401" s="380">
        <v>43.95</v>
      </c>
      <c r="N401" s="379">
        <v>43.95</v>
      </c>
      <c r="O401" s="378">
        <v>45.31</v>
      </c>
      <c r="P401" s="378">
        <v>44.51</v>
      </c>
      <c r="R401">
        <f t="shared" si="6"/>
        <v>1.0300405455215629</v>
      </c>
    </row>
    <row r="402" spans="1:18" x14ac:dyDescent="0.25">
      <c r="A402" t="s">
        <v>1045</v>
      </c>
      <c r="B402">
        <v>57.48</v>
      </c>
      <c r="C402" s="605">
        <v>55.81</v>
      </c>
      <c r="D402">
        <v>54.58</v>
      </c>
      <c r="E402">
        <v>54.58</v>
      </c>
      <c r="F402">
        <v>53.85</v>
      </c>
      <c r="G402">
        <v>53.13</v>
      </c>
      <c r="H402" s="380">
        <v>51.958799999999997</v>
      </c>
      <c r="I402" s="380">
        <v>50.94</v>
      </c>
      <c r="J402" s="380">
        <v>49.7</v>
      </c>
      <c r="K402" s="380">
        <v>48.49</v>
      </c>
      <c r="L402" s="380">
        <v>47.54</v>
      </c>
      <c r="M402" s="380">
        <v>45.21</v>
      </c>
      <c r="N402" s="379">
        <v>45.21</v>
      </c>
      <c r="O402" s="378">
        <v>46.61</v>
      </c>
      <c r="P402" s="378">
        <v>45.79</v>
      </c>
      <c r="R402">
        <f t="shared" si="6"/>
        <v>1.0299229528758287</v>
      </c>
    </row>
    <row r="403" spans="1:18" x14ac:dyDescent="0.25">
      <c r="A403" t="s">
        <v>1046</v>
      </c>
      <c r="B403">
        <v>59.18</v>
      </c>
      <c r="C403" s="605">
        <v>57.46</v>
      </c>
      <c r="D403">
        <v>56.2</v>
      </c>
      <c r="E403">
        <v>56.2</v>
      </c>
      <c r="F403">
        <v>55.45</v>
      </c>
      <c r="G403">
        <v>54.71</v>
      </c>
      <c r="H403" s="380">
        <v>53.5092</v>
      </c>
      <c r="I403" s="380">
        <v>52.46</v>
      </c>
      <c r="J403" s="380">
        <v>51.18</v>
      </c>
      <c r="K403" s="380">
        <v>49.93</v>
      </c>
      <c r="L403" s="380">
        <v>48.95</v>
      </c>
      <c r="M403" s="380">
        <v>46.55</v>
      </c>
      <c r="N403" s="379">
        <v>46.55</v>
      </c>
      <c r="O403" s="378">
        <v>47.99</v>
      </c>
      <c r="P403" s="378">
        <v>47.14</v>
      </c>
      <c r="R403">
        <f t="shared" si="6"/>
        <v>1.0299338670379394</v>
      </c>
    </row>
    <row r="404" spans="1:18" x14ac:dyDescent="0.25">
      <c r="A404" t="s">
        <v>1047</v>
      </c>
      <c r="B404">
        <v>60.91</v>
      </c>
      <c r="C404" s="605">
        <v>59.14</v>
      </c>
      <c r="D404">
        <v>57.84</v>
      </c>
      <c r="E404">
        <v>57.84</v>
      </c>
      <c r="F404">
        <v>57.07</v>
      </c>
      <c r="G404">
        <v>56.31</v>
      </c>
      <c r="H404" s="380">
        <v>55.069800000000001</v>
      </c>
      <c r="I404" s="380">
        <v>53.99</v>
      </c>
      <c r="J404" s="380">
        <v>52.67</v>
      </c>
      <c r="K404" s="380">
        <v>51.39</v>
      </c>
      <c r="L404" s="380">
        <v>50.38</v>
      </c>
      <c r="M404" s="380">
        <v>47.91</v>
      </c>
      <c r="N404" s="379">
        <v>47.91</v>
      </c>
      <c r="O404" s="378">
        <v>49.39</v>
      </c>
      <c r="P404" s="378">
        <v>48.52</v>
      </c>
      <c r="R404">
        <f t="shared" si="6"/>
        <v>1.0299289820764288</v>
      </c>
    </row>
    <row r="405" spans="1:18" x14ac:dyDescent="0.25">
      <c r="A405" t="s">
        <v>1048</v>
      </c>
      <c r="B405">
        <v>62.63</v>
      </c>
      <c r="C405" s="605">
        <v>60.81</v>
      </c>
      <c r="D405">
        <v>59.47</v>
      </c>
      <c r="E405">
        <v>59.47</v>
      </c>
      <c r="F405">
        <v>58.68</v>
      </c>
      <c r="G405">
        <v>57.9</v>
      </c>
      <c r="H405" s="380">
        <v>56.630400000000002</v>
      </c>
      <c r="I405" s="380">
        <v>55.52</v>
      </c>
      <c r="J405" s="380">
        <v>54.17</v>
      </c>
      <c r="K405" s="380">
        <v>52.85</v>
      </c>
      <c r="L405" s="380">
        <v>51.81</v>
      </c>
      <c r="M405" s="380">
        <v>49.27</v>
      </c>
      <c r="N405" s="379">
        <v>49.27</v>
      </c>
      <c r="O405" s="378">
        <v>50.79</v>
      </c>
      <c r="P405" s="378">
        <v>49.89</v>
      </c>
      <c r="R405">
        <f t="shared" si="6"/>
        <v>1.0299292879460615</v>
      </c>
    </row>
    <row r="406" spans="1:18" x14ac:dyDescent="0.25">
      <c r="A406" t="s">
        <v>1049</v>
      </c>
      <c r="B406">
        <v>64.489999999999995</v>
      </c>
      <c r="C406" s="605">
        <v>62.61</v>
      </c>
      <c r="D406">
        <v>61.23</v>
      </c>
      <c r="E406">
        <v>61.23</v>
      </c>
      <c r="F406">
        <v>60.41</v>
      </c>
      <c r="G406">
        <v>59.61</v>
      </c>
      <c r="H406" s="380">
        <v>58.303199999999997</v>
      </c>
      <c r="I406" s="380">
        <v>57.16</v>
      </c>
      <c r="J406" s="380">
        <v>55.77</v>
      </c>
      <c r="K406" s="380">
        <v>54.41</v>
      </c>
      <c r="L406" s="380">
        <v>53.34</v>
      </c>
      <c r="M406" s="380">
        <v>50.72</v>
      </c>
      <c r="N406" s="379">
        <v>50.72</v>
      </c>
      <c r="O406" s="378">
        <v>52.29</v>
      </c>
      <c r="P406" s="378">
        <v>51.37</v>
      </c>
      <c r="R406">
        <f t="shared" si="6"/>
        <v>1.0300271522121067</v>
      </c>
    </row>
    <row r="407" spans="1:18" x14ac:dyDescent="0.25">
      <c r="A407" t="s">
        <v>1050</v>
      </c>
      <c r="B407">
        <v>43.72</v>
      </c>
      <c r="C407" s="605">
        <v>42.45</v>
      </c>
      <c r="D407">
        <v>41.52</v>
      </c>
      <c r="E407">
        <v>41.52</v>
      </c>
      <c r="F407">
        <v>40.97</v>
      </c>
      <c r="G407">
        <v>40.42</v>
      </c>
      <c r="H407" s="380">
        <v>39.524999999999999</v>
      </c>
      <c r="I407" s="380">
        <v>38.75</v>
      </c>
      <c r="J407" s="380">
        <v>37.799999999999997</v>
      </c>
      <c r="K407" s="380">
        <v>36.880000000000003</v>
      </c>
      <c r="L407" s="380">
        <v>36.159999999999997</v>
      </c>
      <c r="M407" s="380">
        <v>34.39</v>
      </c>
      <c r="N407" s="379">
        <v>34.39</v>
      </c>
      <c r="O407" s="378">
        <v>35.450000000000003</v>
      </c>
      <c r="P407" s="378">
        <v>34.82</v>
      </c>
      <c r="R407">
        <f t="shared" si="6"/>
        <v>1.0299175500588926</v>
      </c>
    </row>
    <row r="408" spans="1:18" x14ac:dyDescent="0.25">
      <c r="A408" t="s">
        <v>1051</v>
      </c>
      <c r="B408">
        <v>45.81</v>
      </c>
      <c r="C408" s="605">
        <v>44.48</v>
      </c>
      <c r="D408">
        <v>43.5</v>
      </c>
      <c r="E408">
        <v>43.5</v>
      </c>
      <c r="F408">
        <v>42.92</v>
      </c>
      <c r="G408">
        <v>42.35</v>
      </c>
      <c r="H408" s="380">
        <v>41.422200000000004</v>
      </c>
      <c r="I408" s="380">
        <v>40.61</v>
      </c>
      <c r="J408" s="380">
        <v>39.619999999999997</v>
      </c>
      <c r="K408" s="380">
        <v>38.65</v>
      </c>
      <c r="L408" s="380">
        <v>37.89</v>
      </c>
      <c r="M408" s="380">
        <v>36.04</v>
      </c>
      <c r="N408" s="379">
        <v>36.04</v>
      </c>
      <c r="O408" s="378">
        <v>37.15</v>
      </c>
      <c r="P408" s="378">
        <v>36.49</v>
      </c>
      <c r="R408">
        <f t="shared" si="6"/>
        <v>1.0299010791366907</v>
      </c>
    </row>
    <row r="409" spans="1:18" x14ac:dyDescent="0.25">
      <c r="A409" t="s">
        <v>1052</v>
      </c>
      <c r="B409">
        <v>47.57</v>
      </c>
      <c r="C409" s="605">
        <v>46.18</v>
      </c>
      <c r="D409">
        <v>45.16</v>
      </c>
      <c r="E409">
        <v>45.16</v>
      </c>
      <c r="F409">
        <v>44.56</v>
      </c>
      <c r="G409">
        <v>43.97</v>
      </c>
      <c r="H409" s="380">
        <v>43.0032</v>
      </c>
      <c r="I409" s="380">
        <v>42.16</v>
      </c>
      <c r="J409" s="380">
        <v>41.13</v>
      </c>
      <c r="K409" s="380">
        <v>40.130000000000003</v>
      </c>
      <c r="L409" s="380">
        <v>39.340000000000003</v>
      </c>
      <c r="M409" s="380">
        <v>37.409999999999997</v>
      </c>
      <c r="N409" s="379">
        <v>37.409999999999997</v>
      </c>
      <c r="O409" s="378">
        <v>38.57</v>
      </c>
      <c r="P409" s="378">
        <v>37.89</v>
      </c>
      <c r="R409">
        <f t="shared" si="6"/>
        <v>1.0300996102208748</v>
      </c>
    </row>
    <row r="410" spans="1:18" x14ac:dyDescent="0.25">
      <c r="A410" t="s">
        <v>1053</v>
      </c>
      <c r="B410">
        <v>49.14</v>
      </c>
      <c r="C410" s="605">
        <v>47.71</v>
      </c>
      <c r="D410">
        <v>46.66</v>
      </c>
      <c r="E410">
        <v>46.66</v>
      </c>
      <c r="F410">
        <v>46.04</v>
      </c>
      <c r="G410">
        <v>45.43</v>
      </c>
      <c r="H410" s="380">
        <v>44.431200000000004</v>
      </c>
      <c r="I410" s="380">
        <v>43.56</v>
      </c>
      <c r="J410" s="380">
        <v>42.5</v>
      </c>
      <c r="K410" s="380">
        <v>41.46</v>
      </c>
      <c r="L410" s="380">
        <v>40.65</v>
      </c>
      <c r="M410" s="380">
        <v>38.65</v>
      </c>
      <c r="N410" s="379">
        <v>38.65</v>
      </c>
      <c r="O410" s="378">
        <v>39.85</v>
      </c>
      <c r="P410" s="378">
        <v>39.15</v>
      </c>
      <c r="R410">
        <f t="shared" si="6"/>
        <v>1.0299727520435966</v>
      </c>
    </row>
    <row r="411" spans="1:18" x14ac:dyDescent="0.25">
      <c r="A411" t="s">
        <v>1054</v>
      </c>
      <c r="B411">
        <v>50.83</v>
      </c>
      <c r="C411" s="605">
        <v>49.35</v>
      </c>
      <c r="D411">
        <v>48.26</v>
      </c>
      <c r="E411">
        <v>48.26</v>
      </c>
      <c r="F411">
        <v>47.62</v>
      </c>
      <c r="G411">
        <v>46.99</v>
      </c>
      <c r="H411" s="380">
        <v>45.961200000000005</v>
      </c>
      <c r="I411" s="380">
        <v>45.06</v>
      </c>
      <c r="J411" s="380">
        <v>43.96</v>
      </c>
      <c r="K411" s="380">
        <v>42.89</v>
      </c>
      <c r="L411" s="380">
        <v>42.05</v>
      </c>
      <c r="M411" s="380">
        <v>39.99</v>
      </c>
      <c r="N411" s="379">
        <v>39.99</v>
      </c>
      <c r="O411" s="378">
        <v>41.23</v>
      </c>
      <c r="P411" s="378">
        <v>40.5</v>
      </c>
      <c r="R411">
        <f t="shared" si="6"/>
        <v>1.0299898682877406</v>
      </c>
    </row>
    <row r="412" spans="1:18" x14ac:dyDescent="0.25">
      <c r="A412" t="s">
        <v>1055</v>
      </c>
      <c r="B412">
        <v>52.54</v>
      </c>
      <c r="C412" s="605">
        <v>51.01</v>
      </c>
      <c r="D412">
        <v>49.89</v>
      </c>
      <c r="E412">
        <v>49.89</v>
      </c>
      <c r="F412">
        <v>49.23</v>
      </c>
      <c r="G412">
        <v>48.57</v>
      </c>
      <c r="H412" s="380">
        <v>47.501400000000004</v>
      </c>
      <c r="I412" s="380">
        <v>46.57</v>
      </c>
      <c r="J412" s="380">
        <v>45.43</v>
      </c>
      <c r="K412" s="380">
        <v>44.32</v>
      </c>
      <c r="L412" s="380">
        <v>43.45</v>
      </c>
      <c r="M412" s="380">
        <v>41.32</v>
      </c>
      <c r="N412" s="379">
        <v>41.32</v>
      </c>
      <c r="O412" s="378">
        <v>42.6</v>
      </c>
      <c r="P412" s="378">
        <v>41.85</v>
      </c>
      <c r="R412">
        <f t="shared" si="6"/>
        <v>1.0299941188002353</v>
      </c>
    </row>
    <row r="413" spans="1:18" x14ac:dyDescent="0.25">
      <c r="A413" t="s">
        <v>1056</v>
      </c>
      <c r="B413">
        <v>54.34</v>
      </c>
      <c r="C413" s="605">
        <v>52.76</v>
      </c>
      <c r="D413">
        <v>51.6</v>
      </c>
      <c r="E413">
        <v>51.6</v>
      </c>
      <c r="F413">
        <v>50.91</v>
      </c>
      <c r="G413">
        <v>50.23</v>
      </c>
      <c r="H413" s="380">
        <v>49.123199999999997</v>
      </c>
      <c r="I413" s="380">
        <v>48.16</v>
      </c>
      <c r="J413" s="380">
        <v>46.99</v>
      </c>
      <c r="K413" s="380">
        <v>45.84</v>
      </c>
      <c r="L413" s="380">
        <v>44.94</v>
      </c>
      <c r="M413" s="380">
        <v>42.74</v>
      </c>
      <c r="N413" s="379">
        <v>42.74</v>
      </c>
      <c r="O413" s="378">
        <v>44.06</v>
      </c>
      <c r="P413" s="378">
        <v>43.28</v>
      </c>
      <c r="R413">
        <f t="shared" si="6"/>
        <v>1.0299469294920396</v>
      </c>
    </row>
    <row r="414" spans="1:18" x14ac:dyDescent="0.25">
      <c r="A414" t="s">
        <v>1057</v>
      </c>
      <c r="B414">
        <v>56.21</v>
      </c>
      <c r="C414" s="605">
        <v>54.57</v>
      </c>
      <c r="D414">
        <v>53.37</v>
      </c>
      <c r="E414">
        <v>53.37</v>
      </c>
      <c r="F414">
        <v>52.66</v>
      </c>
      <c r="G414">
        <v>51.96</v>
      </c>
      <c r="H414" s="380">
        <v>50.816400000000002</v>
      </c>
      <c r="I414" s="380">
        <v>49.82</v>
      </c>
      <c r="J414" s="380">
        <v>48.6</v>
      </c>
      <c r="K414" s="380">
        <v>47.41</v>
      </c>
      <c r="L414" s="380">
        <v>46.48</v>
      </c>
      <c r="M414" s="380">
        <v>44.2</v>
      </c>
      <c r="N414" s="379">
        <v>44.2</v>
      </c>
      <c r="O414" s="378">
        <v>45.57</v>
      </c>
      <c r="P414" s="378">
        <v>44.76</v>
      </c>
      <c r="R414">
        <f t="shared" si="6"/>
        <v>1.030053142752428</v>
      </c>
    </row>
    <row r="415" spans="1:18" x14ac:dyDescent="0.25">
      <c r="A415" t="s">
        <v>1058</v>
      </c>
      <c r="B415">
        <v>58.08</v>
      </c>
      <c r="C415" s="605">
        <v>56.39</v>
      </c>
      <c r="D415">
        <v>55.15</v>
      </c>
      <c r="E415">
        <v>55.15</v>
      </c>
      <c r="F415">
        <v>54.42</v>
      </c>
      <c r="G415">
        <v>53.7</v>
      </c>
      <c r="H415" s="380">
        <v>52.519800000000004</v>
      </c>
      <c r="I415" s="380">
        <v>51.49</v>
      </c>
      <c r="J415" s="380">
        <v>50.23</v>
      </c>
      <c r="K415" s="380">
        <v>49</v>
      </c>
      <c r="L415" s="380">
        <v>48.04</v>
      </c>
      <c r="M415" s="380">
        <v>45.69</v>
      </c>
      <c r="N415" s="379">
        <v>45.69</v>
      </c>
      <c r="O415" s="378">
        <v>47.1</v>
      </c>
      <c r="P415" s="378">
        <v>46.27</v>
      </c>
      <c r="R415">
        <f t="shared" si="6"/>
        <v>1.0299698528107819</v>
      </c>
    </row>
    <row r="416" spans="1:18" x14ac:dyDescent="0.25">
      <c r="A416" t="s">
        <v>1059</v>
      </c>
      <c r="B416">
        <v>59.78</v>
      </c>
      <c r="C416" s="605">
        <v>58.04</v>
      </c>
      <c r="D416">
        <v>56.76</v>
      </c>
      <c r="E416">
        <v>56.76</v>
      </c>
      <c r="F416">
        <v>56</v>
      </c>
      <c r="G416">
        <v>55.25</v>
      </c>
      <c r="H416" s="380">
        <v>54.029400000000003</v>
      </c>
      <c r="I416" s="380">
        <v>52.97</v>
      </c>
      <c r="J416" s="380">
        <v>51.68</v>
      </c>
      <c r="K416" s="380">
        <v>50.42</v>
      </c>
      <c r="L416" s="380">
        <v>49.43</v>
      </c>
      <c r="M416" s="380">
        <v>47.01</v>
      </c>
      <c r="N416" s="379">
        <v>47.01</v>
      </c>
      <c r="O416" s="378">
        <v>48.46</v>
      </c>
      <c r="P416" s="378">
        <v>47.6</v>
      </c>
      <c r="R416">
        <f t="shared" si="6"/>
        <v>1.0299793246037217</v>
      </c>
    </row>
    <row r="417" spans="1:18" x14ac:dyDescent="0.25">
      <c r="A417" t="s">
        <v>1060</v>
      </c>
      <c r="B417">
        <v>61.49</v>
      </c>
      <c r="C417" s="605">
        <v>59.7</v>
      </c>
      <c r="D417">
        <v>58.39</v>
      </c>
      <c r="E417">
        <v>58.39</v>
      </c>
      <c r="F417">
        <v>57.61</v>
      </c>
      <c r="G417">
        <v>56.84</v>
      </c>
      <c r="H417" s="380">
        <v>55.59</v>
      </c>
      <c r="I417" s="380">
        <v>54.5</v>
      </c>
      <c r="J417" s="380">
        <v>53.17</v>
      </c>
      <c r="K417" s="380">
        <v>51.87</v>
      </c>
      <c r="L417" s="380">
        <v>50.85</v>
      </c>
      <c r="M417" s="380">
        <v>48.35</v>
      </c>
      <c r="N417" s="379">
        <v>48.35</v>
      </c>
      <c r="O417" s="378">
        <v>49.85</v>
      </c>
      <c r="P417" s="378">
        <v>48.97</v>
      </c>
      <c r="R417">
        <f t="shared" si="6"/>
        <v>1.0299832495812395</v>
      </c>
    </row>
    <row r="418" spans="1:18" x14ac:dyDescent="0.25">
      <c r="A418" t="s">
        <v>1061</v>
      </c>
      <c r="B418">
        <v>63.31</v>
      </c>
      <c r="C418" s="605">
        <v>61.47</v>
      </c>
      <c r="D418">
        <v>60.12</v>
      </c>
      <c r="E418">
        <v>60.12</v>
      </c>
      <c r="F418">
        <v>59.32</v>
      </c>
      <c r="G418">
        <v>58.53</v>
      </c>
      <c r="H418" s="380">
        <v>57.242399999999996</v>
      </c>
      <c r="I418" s="380">
        <v>56.12</v>
      </c>
      <c r="J418" s="380">
        <v>54.75</v>
      </c>
      <c r="K418" s="380">
        <v>53.41</v>
      </c>
      <c r="L418" s="380">
        <v>52.36</v>
      </c>
      <c r="M418" s="380">
        <v>49.79</v>
      </c>
      <c r="N418" s="379">
        <v>49.79</v>
      </c>
      <c r="O418" s="378">
        <v>51.33</v>
      </c>
      <c r="P418" s="378">
        <v>50.42</v>
      </c>
      <c r="R418">
        <f t="shared" si="6"/>
        <v>1.029933300797137</v>
      </c>
    </row>
    <row r="419" spans="1:18" x14ac:dyDescent="0.25">
      <c r="A419" t="s">
        <v>1062</v>
      </c>
      <c r="B419">
        <v>65.16</v>
      </c>
      <c r="C419" s="605">
        <v>63.26</v>
      </c>
      <c r="D419">
        <v>61.87</v>
      </c>
      <c r="E419">
        <v>61.87</v>
      </c>
      <c r="F419">
        <v>61.05</v>
      </c>
      <c r="G419">
        <v>60.24</v>
      </c>
      <c r="H419" s="380">
        <v>58.905000000000001</v>
      </c>
      <c r="I419" s="380">
        <v>57.75</v>
      </c>
      <c r="J419" s="380">
        <v>56.34</v>
      </c>
      <c r="K419" s="380">
        <v>54.97</v>
      </c>
      <c r="L419" s="380">
        <v>53.89</v>
      </c>
      <c r="M419" s="380">
        <v>51.25</v>
      </c>
      <c r="N419" s="379">
        <v>51.25</v>
      </c>
      <c r="O419" s="378">
        <v>52.83</v>
      </c>
      <c r="P419" s="378">
        <v>51.9</v>
      </c>
      <c r="R419">
        <f t="shared" si="6"/>
        <v>1.0300347771103382</v>
      </c>
    </row>
    <row r="420" spans="1:18" x14ac:dyDescent="0.25">
      <c r="A420" t="s">
        <v>1063</v>
      </c>
      <c r="B420">
        <v>67.05</v>
      </c>
      <c r="C420" s="605">
        <v>65.099999999999994</v>
      </c>
      <c r="D420">
        <v>63.67</v>
      </c>
      <c r="E420">
        <v>63.67</v>
      </c>
      <c r="F420">
        <v>62.82</v>
      </c>
      <c r="G420">
        <v>61.98</v>
      </c>
      <c r="H420" s="380">
        <v>60.618600000000001</v>
      </c>
      <c r="I420" s="380">
        <v>59.43</v>
      </c>
      <c r="J420" s="380">
        <v>57.98</v>
      </c>
      <c r="K420" s="380">
        <v>56.57</v>
      </c>
      <c r="L420" s="380">
        <v>55.46</v>
      </c>
      <c r="M420" s="380">
        <v>52.74</v>
      </c>
      <c r="N420" s="379">
        <v>52.74</v>
      </c>
      <c r="O420" s="378">
        <v>54.37</v>
      </c>
      <c r="P420" s="378">
        <v>53.41</v>
      </c>
      <c r="R420">
        <f t="shared" si="6"/>
        <v>1.0299539170506913</v>
      </c>
    </row>
    <row r="421" spans="1:18" x14ac:dyDescent="0.25">
      <c r="A421" t="s">
        <v>1064</v>
      </c>
      <c r="B421">
        <v>69.02</v>
      </c>
      <c r="C421" s="605">
        <v>67.010000000000005</v>
      </c>
      <c r="D421">
        <v>65.540000000000006</v>
      </c>
      <c r="E421">
        <v>65.540000000000006</v>
      </c>
      <c r="F421">
        <v>64.67</v>
      </c>
      <c r="G421">
        <v>63.81</v>
      </c>
      <c r="H421" s="380">
        <v>62.413800000000002</v>
      </c>
      <c r="I421" s="380">
        <v>61.19</v>
      </c>
      <c r="J421" s="380">
        <v>59.7</v>
      </c>
      <c r="K421" s="380">
        <v>58.24</v>
      </c>
      <c r="L421" s="380">
        <v>57.1</v>
      </c>
      <c r="M421" s="380">
        <v>54.3</v>
      </c>
      <c r="N421" s="379">
        <v>54.3</v>
      </c>
      <c r="O421" s="378">
        <v>55.98</v>
      </c>
      <c r="P421" s="378">
        <v>54.99</v>
      </c>
      <c r="R421">
        <f t="shared" si="6"/>
        <v>1.0299955230562601</v>
      </c>
    </row>
    <row r="422" spans="1:18" x14ac:dyDescent="0.25">
      <c r="C422"/>
    </row>
    <row r="423" spans="1:18" x14ac:dyDescent="0.25">
      <c r="A423">
        <v>5</v>
      </c>
      <c r="C423"/>
    </row>
    <row r="424" spans="1:18" x14ac:dyDescent="0.25">
      <c r="A424">
        <v>6</v>
      </c>
      <c r="C424"/>
    </row>
    <row r="425" spans="1:18" x14ac:dyDescent="0.25">
      <c r="A425">
        <v>7</v>
      </c>
      <c r="C425"/>
    </row>
    <row r="426" spans="1:18" x14ac:dyDescent="0.25">
      <c r="A426">
        <v>8</v>
      </c>
      <c r="C426"/>
      <c r="I426" t="s">
        <v>8</v>
      </c>
    </row>
    <row r="427" spans="1:18" x14ac:dyDescent="0.25">
      <c r="A427">
        <v>9</v>
      </c>
      <c r="C427"/>
    </row>
    <row r="428" spans="1:18" x14ac:dyDescent="0.25">
      <c r="A428">
        <v>10</v>
      </c>
      <c r="C428"/>
    </row>
    <row r="429" spans="1:18" x14ac:dyDescent="0.25">
      <c r="A429">
        <v>11</v>
      </c>
      <c r="C429"/>
    </row>
    <row r="430" spans="1:18" x14ac:dyDescent="0.25">
      <c r="A430">
        <v>12</v>
      </c>
      <c r="C430"/>
    </row>
    <row r="431" spans="1:18" x14ac:dyDescent="0.25">
      <c r="A431">
        <v>13</v>
      </c>
      <c r="C431"/>
    </row>
    <row r="432" spans="1:18" x14ac:dyDescent="0.25">
      <c r="A432">
        <v>14</v>
      </c>
      <c r="C432"/>
    </row>
    <row r="433" spans="1:3" x14ac:dyDescent="0.25">
      <c r="A433">
        <v>15</v>
      </c>
      <c r="C433"/>
    </row>
    <row r="434" spans="1:3" x14ac:dyDescent="0.25">
      <c r="A434">
        <v>16</v>
      </c>
      <c r="C434"/>
    </row>
    <row r="435" spans="1:3" x14ac:dyDescent="0.25">
      <c r="A435">
        <v>17</v>
      </c>
      <c r="C435"/>
    </row>
    <row r="436" spans="1:3" x14ac:dyDescent="0.25">
      <c r="A436">
        <v>18</v>
      </c>
      <c r="C436"/>
    </row>
    <row r="437" spans="1:3" x14ac:dyDescent="0.25">
      <c r="A437">
        <v>19</v>
      </c>
      <c r="C437"/>
    </row>
    <row r="438" spans="1:3" x14ac:dyDescent="0.25">
      <c r="A438">
        <v>20</v>
      </c>
      <c r="C438"/>
    </row>
    <row r="439" spans="1:3" x14ac:dyDescent="0.25">
      <c r="A439">
        <v>21</v>
      </c>
      <c r="C439"/>
    </row>
    <row r="440" spans="1:3" x14ac:dyDescent="0.25">
      <c r="A440">
        <v>22</v>
      </c>
      <c r="C440"/>
    </row>
    <row r="441" spans="1:3" x14ac:dyDescent="0.25">
      <c r="A441">
        <v>23</v>
      </c>
      <c r="C441"/>
    </row>
    <row r="442" spans="1:3" x14ac:dyDescent="0.25">
      <c r="A442">
        <v>24</v>
      </c>
      <c r="C442"/>
    </row>
    <row r="443" spans="1:3" x14ac:dyDescent="0.25">
      <c r="A443">
        <v>25</v>
      </c>
      <c r="C443"/>
    </row>
    <row r="444" spans="1:3" x14ac:dyDescent="0.25">
      <c r="A444">
        <v>26</v>
      </c>
      <c r="C444"/>
    </row>
    <row r="445" spans="1:3" x14ac:dyDescent="0.25">
      <c r="A445">
        <v>27</v>
      </c>
      <c r="C445"/>
    </row>
    <row r="446" spans="1:3" x14ac:dyDescent="0.25">
      <c r="A446">
        <v>28</v>
      </c>
      <c r="C446"/>
    </row>
    <row r="447" spans="1:3" x14ac:dyDescent="0.25">
      <c r="A447">
        <v>29</v>
      </c>
      <c r="C447"/>
    </row>
    <row r="448" spans="1:3" x14ac:dyDescent="0.25">
      <c r="A448">
        <v>30</v>
      </c>
      <c r="C448"/>
    </row>
    <row r="449" spans="1:3" x14ac:dyDescent="0.25">
      <c r="A449">
        <v>31</v>
      </c>
      <c r="C449"/>
    </row>
    <row r="450" spans="1:3" x14ac:dyDescent="0.25">
      <c r="A450">
        <v>32</v>
      </c>
      <c r="C450"/>
    </row>
    <row r="451" spans="1:3" x14ac:dyDescent="0.25">
      <c r="C451"/>
    </row>
    <row r="452" spans="1:3" x14ac:dyDescent="0.25">
      <c r="A452">
        <v>1</v>
      </c>
      <c r="C452"/>
    </row>
    <row r="453" spans="1:3" x14ac:dyDescent="0.25">
      <c r="A453">
        <v>2</v>
      </c>
      <c r="C453"/>
    </row>
    <row r="454" spans="1:3" x14ac:dyDescent="0.25">
      <c r="A454">
        <v>3</v>
      </c>
      <c r="C454"/>
    </row>
    <row r="455" spans="1:3" x14ac:dyDescent="0.25">
      <c r="A455">
        <v>4</v>
      </c>
      <c r="C455"/>
    </row>
    <row r="456" spans="1:3" x14ac:dyDescent="0.25">
      <c r="A456">
        <v>5</v>
      </c>
      <c r="C456"/>
    </row>
    <row r="457" spans="1:3" x14ac:dyDescent="0.25">
      <c r="A457">
        <v>6</v>
      </c>
      <c r="C457"/>
    </row>
    <row r="458" spans="1:3" x14ac:dyDescent="0.25">
      <c r="A458">
        <v>7</v>
      </c>
      <c r="C458"/>
    </row>
    <row r="459" spans="1:3" x14ac:dyDescent="0.25">
      <c r="A459">
        <v>8</v>
      </c>
      <c r="C459"/>
    </row>
    <row r="460" spans="1:3" x14ac:dyDescent="0.25">
      <c r="A460">
        <v>9</v>
      </c>
      <c r="C460"/>
    </row>
    <row r="461" spans="1:3" x14ac:dyDescent="0.25">
      <c r="A461">
        <v>10</v>
      </c>
      <c r="C461"/>
    </row>
    <row r="462" spans="1:3" x14ac:dyDescent="0.25">
      <c r="A462">
        <v>11</v>
      </c>
      <c r="C462"/>
    </row>
    <row r="463" spans="1:3" x14ac:dyDescent="0.25">
      <c r="A463">
        <v>12</v>
      </c>
      <c r="C463"/>
    </row>
    <row r="464" spans="1:3" x14ac:dyDescent="0.25">
      <c r="A464">
        <v>13</v>
      </c>
      <c r="C464"/>
    </row>
    <row r="465" spans="1:18" x14ac:dyDescent="0.25">
      <c r="A465">
        <v>14</v>
      </c>
      <c r="C465"/>
    </row>
    <row r="466" spans="1:18" x14ac:dyDescent="0.25">
      <c r="A466">
        <v>15</v>
      </c>
      <c r="C466"/>
    </row>
    <row r="467" spans="1:18" x14ac:dyDescent="0.25">
      <c r="C467"/>
    </row>
    <row r="468" spans="1:18" x14ac:dyDescent="0.25">
      <c r="A468" s="735" t="s">
        <v>644</v>
      </c>
      <c r="B468" s="735"/>
      <c r="C468" s="735"/>
      <c r="D468" s="735"/>
      <c r="E468" s="735"/>
      <c r="F468" s="735"/>
      <c r="G468" s="735"/>
      <c r="H468" s="735"/>
    </row>
    <row r="469" spans="1:18" x14ac:dyDescent="0.25">
      <c r="A469" s="510"/>
      <c r="B469" s="677" t="s">
        <v>1548</v>
      </c>
      <c r="C469" s="626" t="s">
        <v>1535</v>
      </c>
      <c r="D469" s="611" t="s">
        <v>1533</v>
      </c>
      <c r="E469" s="378" t="s">
        <v>1528</v>
      </c>
      <c r="F469" s="510" t="s">
        <v>1293</v>
      </c>
      <c r="G469" s="510" t="s">
        <v>1280</v>
      </c>
      <c r="H469" s="510" t="s">
        <v>1281</v>
      </c>
    </row>
    <row r="470" spans="1:18" x14ac:dyDescent="0.25">
      <c r="A470" t="s">
        <v>224</v>
      </c>
      <c r="B470">
        <v>12.55</v>
      </c>
      <c r="C470" s="605">
        <v>11.75</v>
      </c>
      <c r="D470">
        <v>10.96</v>
      </c>
      <c r="E470">
        <v>10.96</v>
      </c>
      <c r="F470">
        <v>10.78</v>
      </c>
      <c r="G470">
        <v>10.5</v>
      </c>
      <c r="H470" s="418">
        <v>10</v>
      </c>
      <c r="R470">
        <f t="shared" ref="R470:R533" si="7">B470/C470</f>
        <v>1.0680851063829788</v>
      </c>
    </row>
    <row r="471" spans="1:18" x14ac:dyDescent="0.25">
      <c r="A471" t="s">
        <v>225</v>
      </c>
      <c r="B471">
        <v>12.55</v>
      </c>
      <c r="C471" s="605">
        <v>11.75</v>
      </c>
      <c r="D471">
        <v>10.96</v>
      </c>
      <c r="E471">
        <v>10.96</v>
      </c>
      <c r="F471">
        <v>10.78</v>
      </c>
      <c r="G471">
        <v>10.6</v>
      </c>
      <c r="H471" s="418">
        <v>10.11</v>
      </c>
      <c r="R471">
        <f t="shared" si="7"/>
        <v>1.0680851063829788</v>
      </c>
    </row>
    <row r="472" spans="1:18" x14ac:dyDescent="0.25">
      <c r="A472" t="s">
        <v>226</v>
      </c>
      <c r="B472">
        <v>12.55</v>
      </c>
      <c r="C472" s="605">
        <v>11.75</v>
      </c>
      <c r="D472">
        <v>10.96</v>
      </c>
      <c r="E472">
        <v>10.96</v>
      </c>
      <c r="F472">
        <v>10.78</v>
      </c>
      <c r="G472">
        <v>10.7</v>
      </c>
      <c r="H472" s="418">
        <v>10.220000000000001</v>
      </c>
      <c r="R472">
        <f t="shared" si="7"/>
        <v>1.0680851063829788</v>
      </c>
    </row>
    <row r="473" spans="1:18" x14ac:dyDescent="0.25">
      <c r="A473" t="s">
        <v>227</v>
      </c>
      <c r="B473">
        <v>12.55</v>
      </c>
      <c r="C473" s="605">
        <v>11.75</v>
      </c>
      <c r="D473">
        <v>10.96</v>
      </c>
      <c r="E473">
        <v>10.96</v>
      </c>
      <c r="F473">
        <v>10.78</v>
      </c>
      <c r="G473">
        <v>10.8</v>
      </c>
      <c r="H473" s="418">
        <v>10.32</v>
      </c>
      <c r="R473">
        <f t="shared" si="7"/>
        <v>1.0680851063829788</v>
      </c>
    </row>
    <row r="474" spans="1:18" x14ac:dyDescent="0.25">
      <c r="A474" t="s">
        <v>228</v>
      </c>
      <c r="B474">
        <v>12.55</v>
      </c>
      <c r="C474" s="605">
        <v>11.75</v>
      </c>
      <c r="D474">
        <v>11.18</v>
      </c>
      <c r="E474">
        <v>11.18</v>
      </c>
      <c r="F474">
        <v>11.03</v>
      </c>
      <c r="G474">
        <v>10.88</v>
      </c>
      <c r="H474" s="418">
        <v>10.64</v>
      </c>
      <c r="R474">
        <f t="shared" si="7"/>
        <v>1.0680851063829788</v>
      </c>
    </row>
    <row r="475" spans="1:18" x14ac:dyDescent="0.25">
      <c r="A475" t="s">
        <v>229</v>
      </c>
      <c r="B475">
        <v>12.6</v>
      </c>
      <c r="C475" s="605">
        <v>11.8</v>
      </c>
      <c r="D475">
        <v>11.54</v>
      </c>
      <c r="E475">
        <v>11.54</v>
      </c>
      <c r="F475">
        <v>11.39</v>
      </c>
      <c r="G475">
        <v>11.24</v>
      </c>
      <c r="H475" s="418">
        <v>10.99</v>
      </c>
      <c r="R475">
        <f t="shared" si="7"/>
        <v>1.0677966101694913</v>
      </c>
    </row>
    <row r="476" spans="1:18" x14ac:dyDescent="0.25">
      <c r="A476" t="s">
        <v>230</v>
      </c>
      <c r="B476">
        <v>12.94</v>
      </c>
      <c r="C476" s="605">
        <v>12.13</v>
      </c>
      <c r="D476">
        <v>11.86</v>
      </c>
      <c r="E476">
        <v>11.86</v>
      </c>
      <c r="F476">
        <v>11.7</v>
      </c>
      <c r="G476">
        <v>11.54</v>
      </c>
      <c r="H476" s="418">
        <v>11.29</v>
      </c>
      <c r="R476">
        <f t="shared" si="7"/>
        <v>1.0667765869744434</v>
      </c>
    </row>
    <row r="477" spans="1:18" x14ac:dyDescent="0.25">
      <c r="A477" t="s">
        <v>231</v>
      </c>
      <c r="B477">
        <v>13.33</v>
      </c>
      <c r="C477" s="605">
        <v>12.47</v>
      </c>
      <c r="D477">
        <v>12.2</v>
      </c>
      <c r="E477">
        <v>12.2</v>
      </c>
      <c r="F477">
        <v>12.04</v>
      </c>
      <c r="G477">
        <v>11.88</v>
      </c>
      <c r="H477" s="418">
        <v>11.62</v>
      </c>
      <c r="R477">
        <f t="shared" si="7"/>
        <v>1.0689655172413792</v>
      </c>
    </row>
    <row r="478" spans="1:18" x14ac:dyDescent="0.25">
      <c r="A478" t="s">
        <v>232</v>
      </c>
      <c r="B478">
        <v>13.74</v>
      </c>
      <c r="C478" s="605">
        <v>12.9</v>
      </c>
      <c r="D478">
        <v>12.62</v>
      </c>
      <c r="E478">
        <v>12.62</v>
      </c>
      <c r="F478">
        <v>12.45</v>
      </c>
      <c r="G478">
        <v>12.28</v>
      </c>
      <c r="H478" s="418">
        <v>12.01</v>
      </c>
      <c r="R478">
        <f t="shared" si="7"/>
        <v>1.0651162790697675</v>
      </c>
    </row>
    <row r="479" spans="1:18" x14ac:dyDescent="0.25">
      <c r="A479" t="s">
        <v>233</v>
      </c>
      <c r="B479">
        <v>14.1</v>
      </c>
      <c r="C479" s="605">
        <v>13.21</v>
      </c>
      <c r="D479">
        <v>12.92</v>
      </c>
      <c r="E479">
        <v>12.92</v>
      </c>
      <c r="F479">
        <v>12.75</v>
      </c>
      <c r="G479">
        <v>12.58</v>
      </c>
      <c r="H479" s="418">
        <v>12.3</v>
      </c>
      <c r="R479">
        <f t="shared" si="7"/>
        <v>1.0673732021196063</v>
      </c>
    </row>
    <row r="480" spans="1:18" x14ac:dyDescent="0.25">
      <c r="A480" t="s">
        <v>234</v>
      </c>
      <c r="B480">
        <v>14.44</v>
      </c>
      <c r="C480" s="605">
        <v>13.54</v>
      </c>
      <c r="D480">
        <v>13.24</v>
      </c>
      <c r="E480">
        <v>13.24</v>
      </c>
      <c r="F480">
        <v>13.06</v>
      </c>
      <c r="G480">
        <v>12.89</v>
      </c>
      <c r="H480" s="418">
        <v>12.61</v>
      </c>
      <c r="R480">
        <f t="shared" si="7"/>
        <v>1.0664697193500738</v>
      </c>
    </row>
    <row r="481" spans="1:18" x14ac:dyDescent="0.25">
      <c r="A481" t="s">
        <v>235</v>
      </c>
      <c r="B481">
        <v>14.87</v>
      </c>
      <c r="C481" s="605">
        <v>13.93</v>
      </c>
      <c r="D481">
        <v>13.62</v>
      </c>
      <c r="E481">
        <v>13.62</v>
      </c>
      <c r="F481">
        <v>13.44</v>
      </c>
      <c r="G481">
        <v>13.26</v>
      </c>
      <c r="H481" s="418">
        <v>12.97</v>
      </c>
      <c r="R481">
        <f t="shared" si="7"/>
        <v>1.0674802584350322</v>
      </c>
    </row>
    <row r="482" spans="1:18" x14ac:dyDescent="0.25">
      <c r="A482" t="s">
        <v>236</v>
      </c>
      <c r="B482">
        <v>15.22</v>
      </c>
      <c r="C482" s="605">
        <v>14.26</v>
      </c>
      <c r="D482">
        <v>13.95</v>
      </c>
      <c r="E482">
        <v>13.95</v>
      </c>
      <c r="F482">
        <v>13.76</v>
      </c>
      <c r="G482">
        <v>13.58</v>
      </c>
      <c r="H482" s="418">
        <v>13.28</v>
      </c>
      <c r="R482">
        <f t="shared" si="7"/>
        <v>1.0673211781206171</v>
      </c>
    </row>
    <row r="483" spans="1:18" x14ac:dyDescent="0.25">
      <c r="A483" t="s">
        <v>237</v>
      </c>
      <c r="B483">
        <v>15.65</v>
      </c>
      <c r="C483" s="605">
        <v>14.66</v>
      </c>
      <c r="D483">
        <v>14.34</v>
      </c>
      <c r="E483">
        <v>14.34</v>
      </c>
      <c r="F483">
        <v>14.15</v>
      </c>
      <c r="G483">
        <v>13.96</v>
      </c>
      <c r="H483" s="418">
        <v>13.65</v>
      </c>
      <c r="R483">
        <f t="shared" si="7"/>
        <v>1.0675306957708048</v>
      </c>
    </row>
    <row r="484" spans="1:18" x14ac:dyDescent="0.25">
      <c r="A484" t="s">
        <v>238</v>
      </c>
      <c r="B484">
        <v>16.059999999999999</v>
      </c>
      <c r="C484" s="605">
        <v>15.05</v>
      </c>
      <c r="D484">
        <v>14.72</v>
      </c>
      <c r="E484">
        <v>14.72</v>
      </c>
      <c r="F484">
        <v>14.52</v>
      </c>
      <c r="G484">
        <v>14.33</v>
      </c>
      <c r="H484" s="418">
        <v>14.01</v>
      </c>
      <c r="R484">
        <f t="shared" si="7"/>
        <v>1.067109634551495</v>
      </c>
    </row>
    <row r="485" spans="1:18" x14ac:dyDescent="0.25">
      <c r="A485" t="s">
        <v>239</v>
      </c>
      <c r="B485">
        <v>12.55</v>
      </c>
      <c r="C485" s="605">
        <v>11.75</v>
      </c>
      <c r="D485">
        <v>10.96</v>
      </c>
      <c r="E485">
        <v>10.96</v>
      </c>
      <c r="F485">
        <v>10.78</v>
      </c>
      <c r="G485">
        <v>10.56</v>
      </c>
      <c r="H485" s="418">
        <v>10.029999999999999</v>
      </c>
      <c r="R485">
        <f t="shared" si="7"/>
        <v>1.0680851063829788</v>
      </c>
    </row>
    <row r="486" spans="1:18" x14ac:dyDescent="0.25">
      <c r="A486" t="s">
        <v>240</v>
      </c>
      <c r="B486">
        <v>12.55</v>
      </c>
      <c r="C486" s="605">
        <v>11.75</v>
      </c>
      <c r="D486">
        <v>10.96</v>
      </c>
      <c r="E486">
        <v>10.96</v>
      </c>
      <c r="F486">
        <v>10.78</v>
      </c>
      <c r="G486">
        <v>10.63</v>
      </c>
      <c r="H486" s="418">
        <v>10.220000000000001</v>
      </c>
      <c r="R486">
        <f t="shared" si="7"/>
        <v>1.0680851063829788</v>
      </c>
    </row>
    <row r="487" spans="1:18" x14ac:dyDescent="0.25">
      <c r="A487" t="s">
        <v>241</v>
      </c>
      <c r="B487">
        <v>12.55</v>
      </c>
      <c r="C487" s="605">
        <v>11.75</v>
      </c>
      <c r="D487">
        <v>10.96</v>
      </c>
      <c r="E487">
        <v>10.96</v>
      </c>
      <c r="F487">
        <v>10.78</v>
      </c>
      <c r="G487">
        <v>10.82</v>
      </c>
      <c r="H487" s="418">
        <v>10.41</v>
      </c>
      <c r="R487">
        <f t="shared" si="7"/>
        <v>1.0680851063829788</v>
      </c>
    </row>
    <row r="488" spans="1:18" x14ac:dyDescent="0.25">
      <c r="A488" t="s">
        <v>242</v>
      </c>
      <c r="B488">
        <v>12.55</v>
      </c>
      <c r="C488" s="605">
        <v>11.75</v>
      </c>
      <c r="D488">
        <v>11.28</v>
      </c>
      <c r="E488">
        <v>11.28</v>
      </c>
      <c r="F488">
        <v>11.13</v>
      </c>
      <c r="G488">
        <v>10.98</v>
      </c>
      <c r="H488" s="418">
        <v>10.74</v>
      </c>
      <c r="R488">
        <f t="shared" si="7"/>
        <v>1.0680851063829788</v>
      </c>
    </row>
    <row r="489" spans="1:18" x14ac:dyDescent="0.25">
      <c r="A489" t="s">
        <v>243</v>
      </c>
      <c r="B489">
        <v>12.66</v>
      </c>
      <c r="C489" s="605">
        <v>11.85</v>
      </c>
      <c r="D489">
        <v>11.59</v>
      </c>
      <c r="E489">
        <v>11.59</v>
      </c>
      <c r="F489">
        <v>11.44</v>
      </c>
      <c r="G489">
        <v>11.29</v>
      </c>
      <c r="H489" s="418">
        <v>11.04</v>
      </c>
      <c r="R489">
        <f t="shared" si="7"/>
        <v>1.068354430379747</v>
      </c>
    </row>
    <row r="490" spans="1:18" x14ac:dyDescent="0.25">
      <c r="A490" t="s">
        <v>244</v>
      </c>
      <c r="B490">
        <v>13.08</v>
      </c>
      <c r="C490" s="605">
        <v>12.25</v>
      </c>
      <c r="D490">
        <v>11.98</v>
      </c>
      <c r="E490">
        <v>11.98</v>
      </c>
      <c r="F490">
        <v>11.82</v>
      </c>
      <c r="G490">
        <v>11.66</v>
      </c>
      <c r="H490" s="418">
        <v>11.4</v>
      </c>
      <c r="R490">
        <f t="shared" si="7"/>
        <v>1.0677551020408163</v>
      </c>
    </row>
    <row r="491" spans="1:18" x14ac:dyDescent="0.25">
      <c r="A491" t="s">
        <v>245</v>
      </c>
      <c r="B491">
        <v>13.43</v>
      </c>
      <c r="C491" s="605">
        <v>12.57</v>
      </c>
      <c r="D491">
        <v>12.29</v>
      </c>
      <c r="E491">
        <v>12.29</v>
      </c>
      <c r="F491">
        <v>12.13</v>
      </c>
      <c r="G491">
        <v>11.97</v>
      </c>
      <c r="H491" s="418">
        <v>11.71</v>
      </c>
      <c r="R491">
        <f t="shared" si="7"/>
        <v>1.0684168655529036</v>
      </c>
    </row>
    <row r="492" spans="1:18" x14ac:dyDescent="0.25">
      <c r="A492" t="s">
        <v>246</v>
      </c>
      <c r="B492">
        <v>13.88</v>
      </c>
      <c r="C492" s="605">
        <v>13</v>
      </c>
      <c r="D492">
        <v>12.71</v>
      </c>
      <c r="E492">
        <v>12.71</v>
      </c>
      <c r="F492">
        <v>12.54</v>
      </c>
      <c r="G492">
        <v>12.37</v>
      </c>
      <c r="H492" s="418">
        <v>12.1</v>
      </c>
      <c r="R492">
        <f t="shared" si="7"/>
        <v>1.0676923076923077</v>
      </c>
    </row>
    <row r="493" spans="1:18" x14ac:dyDescent="0.25">
      <c r="A493" t="s">
        <v>247</v>
      </c>
      <c r="B493">
        <v>14.26</v>
      </c>
      <c r="C493" s="605">
        <v>13.35</v>
      </c>
      <c r="D493">
        <v>13.06</v>
      </c>
      <c r="E493">
        <v>13.06</v>
      </c>
      <c r="F493">
        <v>12.89</v>
      </c>
      <c r="G493">
        <v>12.72</v>
      </c>
      <c r="H493" s="418">
        <v>12.44</v>
      </c>
      <c r="R493">
        <f t="shared" si="7"/>
        <v>1.0681647940074908</v>
      </c>
    </row>
    <row r="494" spans="1:18" x14ac:dyDescent="0.25">
      <c r="A494" t="s">
        <v>248</v>
      </c>
      <c r="B494">
        <v>14.67</v>
      </c>
      <c r="C494" s="605">
        <v>13.74</v>
      </c>
      <c r="D494">
        <v>13.44</v>
      </c>
      <c r="E494">
        <v>13.44</v>
      </c>
      <c r="F494">
        <v>13.26</v>
      </c>
      <c r="G494">
        <v>13.08</v>
      </c>
      <c r="H494" s="418">
        <v>12.79</v>
      </c>
      <c r="R494">
        <f t="shared" si="7"/>
        <v>1.0676855895196506</v>
      </c>
    </row>
    <row r="495" spans="1:18" x14ac:dyDescent="0.25">
      <c r="A495" t="s">
        <v>249</v>
      </c>
      <c r="B495">
        <v>15.05</v>
      </c>
      <c r="C495" s="605">
        <v>14.09</v>
      </c>
      <c r="D495">
        <v>13.78</v>
      </c>
      <c r="E495">
        <v>13.78</v>
      </c>
      <c r="F495">
        <v>13.6</v>
      </c>
      <c r="G495">
        <v>13.42</v>
      </c>
      <c r="H495" s="418">
        <v>13.12</v>
      </c>
      <c r="R495">
        <f t="shared" si="7"/>
        <v>1.0681334279630945</v>
      </c>
    </row>
    <row r="496" spans="1:18" x14ac:dyDescent="0.25">
      <c r="A496" t="s">
        <v>250</v>
      </c>
      <c r="B496">
        <v>15.46</v>
      </c>
      <c r="C496" s="605">
        <v>14.48</v>
      </c>
      <c r="D496">
        <v>14.16</v>
      </c>
      <c r="E496">
        <v>14.16</v>
      </c>
      <c r="F496">
        <v>13.97</v>
      </c>
      <c r="G496">
        <v>13.78</v>
      </c>
      <c r="H496" s="418">
        <v>13.48</v>
      </c>
      <c r="R496">
        <f t="shared" si="7"/>
        <v>1.0676795580110499</v>
      </c>
    </row>
    <row r="497" spans="1:18" x14ac:dyDescent="0.25">
      <c r="A497" t="s">
        <v>251</v>
      </c>
      <c r="B497">
        <v>15.88</v>
      </c>
      <c r="C497" s="605">
        <v>14.87</v>
      </c>
      <c r="D497">
        <v>14.54</v>
      </c>
      <c r="E497">
        <v>14.54</v>
      </c>
      <c r="F497">
        <v>14.35</v>
      </c>
      <c r="G497">
        <v>14.16</v>
      </c>
      <c r="H497" s="418">
        <v>13.85</v>
      </c>
      <c r="R497">
        <f t="shared" si="7"/>
        <v>1.0679219905850708</v>
      </c>
    </row>
    <row r="498" spans="1:18" x14ac:dyDescent="0.25">
      <c r="A498" t="s">
        <v>252</v>
      </c>
      <c r="B498">
        <v>16.260000000000002</v>
      </c>
      <c r="C498" s="605">
        <v>15.25</v>
      </c>
      <c r="D498">
        <v>14.91</v>
      </c>
      <c r="E498">
        <v>14.91</v>
      </c>
      <c r="F498">
        <v>14.71</v>
      </c>
      <c r="G498">
        <v>14.51</v>
      </c>
      <c r="H498" s="418">
        <v>14.19</v>
      </c>
      <c r="R498">
        <f t="shared" si="7"/>
        <v>1.0662295081967215</v>
      </c>
    </row>
    <row r="499" spans="1:18" x14ac:dyDescent="0.25">
      <c r="A499" t="s">
        <v>253</v>
      </c>
      <c r="B499">
        <v>16.73</v>
      </c>
      <c r="C499" s="605">
        <v>15.66</v>
      </c>
      <c r="D499">
        <v>15.32</v>
      </c>
      <c r="E499">
        <v>15.32</v>
      </c>
      <c r="F499">
        <v>15.12</v>
      </c>
      <c r="G499">
        <v>14.92</v>
      </c>
      <c r="H499" s="418">
        <v>14.59</v>
      </c>
      <c r="R499">
        <f t="shared" si="7"/>
        <v>1.0683269476372925</v>
      </c>
    </row>
    <row r="500" spans="1:18" x14ac:dyDescent="0.25">
      <c r="A500" t="s">
        <v>254</v>
      </c>
      <c r="B500">
        <v>12.55</v>
      </c>
      <c r="C500" s="605">
        <v>11.75</v>
      </c>
      <c r="D500">
        <v>10.96</v>
      </c>
      <c r="E500">
        <v>10.96</v>
      </c>
      <c r="F500">
        <v>10.78</v>
      </c>
      <c r="G500">
        <v>10.62</v>
      </c>
      <c r="H500" s="418">
        <v>10.050000000000001</v>
      </c>
      <c r="R500">
        <f t="shared" si="7"/>
        <v>1.0680851063829788</v>
      </c>
    </row>
    <row r="501" spans="1:18" x14ac:dyDescent="0.25">
      <c r="A501" t="s">
        <v>255</v>
      </c>
      <c r="B501">
        <v>12.55</v>
      </c>
      <c r="C501" s="605">
        <v>11.75</v>
      </c>
      <c r="D501">
        <v>11.02</v>
      </c>
      <c r="E501">
        <v>11.02</v>
      </c>
      <c r="F501">
        <v>10.87</v>
      </c>
      <c r="G501">
        <v>10.73</v>
      </c>
      <c r="H501" s="418">
        <v>10.49</v>
      </c>
      <c r="R501">
        <f t="shared" si="7"/>
        <v>1.0680851063829788</v>
      </c>
    </row>
    <row r="502" spans="1:18" x14ac:dyDescent="0.25">
      <c r="A502" t="s">
        <v>256</v>
      </c>
      <c r="B502">
        <v>12.55</v>
      </c>
      <c r="C502" s="605">
        <v>11.75</v>
      </c>
      <c r="D502">
        <v>11.37</v>
      </c>
      <c r="E502">
        <v>11.37</v>
      </c>
      <c r="F502">
        <v>11.22</v>
      </c>
      <c r="G502">
        <v>11.07</v>
      </c>
      <c r="H502" s="418">
        <v>10.83</v>
      </c>
      <c r="R502">
        <f t="shared" si="7"/>
        <v>1.0680851063829788</v>
      </c>
    </row>
    <row r="503" spans="1:18" x14ac:dyDescent="0.25">
      <c r="A503" t="s">
        <v>257</v>
      </c>
      <c r="B503">
        <v>12.77</v>
      </c>
      <c r="C503" s="605">
        <v>11.96</v>
      </c>
      <c r="D503">
        <v>11.7</v>
      </c>
      <c r="E503">
        <v>11.7</v>
      </c>
      <c r="F503">
        <v>11.54</v>
      </c>
      <c r="G503">
        <v>11.39</v>
      </c>
      <c r="H503" s="418">
        <v>11.14</v>
      </c>
      <c r="R503">
        <f t="shared" si="7"/>
        <v>1.067725752508361</v>
      </c>
    </row>
    <row r="504" spans="1:18" x14ac:dyDescent="0.25">
      <c r="A504" t="s">
        <v>258</v>
      </c>
      <c r="B504">
        <v>13.18</v>
      </c>
      <c r="C504" s="605">
        <v>12.36</v>
      </c>
      <c r="D504">
        <v>12.09</v>
      </c>
      <c r="E504">
        <v>12.09</v>
      </c>
      <c r="F504">
        <v>11.93</v>
      </c>
      <c r="G504">
        <v>11.77</v>
      </c>
      <c r="H504" s="418">
        <v>11.51</v>
      </c>
      <c r="R504">
        <f t="shared" si="7"/>
        <v>1.0663430420711975</v>
      </c>
    </row>
    <row r="505" spans="1:18" x14ac:dyDescent="0.25">
      <c r="A505" t="s">
        <v>259</v>
      </c>
      <c r="B505">
        <v>13.53</v>
      </c>
      <c r="C505" s="605">
        <v>12.69</v>
      </c>
      <c r="D505">
        <v>12.41</v>
      </c>
      <c r="E505">
        <v>12.41</v>
      </c>
      <c r="F505">
        <v>12.24</v>
      </c>
      <c r="G505">
        <v>12.08</v>
      </c>
      <c r="H505" s="418">
        <v>11.81</v>
      </c>
      <c r="R505">
        <f t="shared" si="7"/>
        <v>1.0661938534278961</v>
      </c>
    </row>
    <row r="506" spans="1:18" x14ac:dyDescent="0.25">
      <c r="A506" t="s">
        <v>260</v>
      </c>
      <c r="B506">
        <v>14.04</v>
      </c>
      <c r="C506" s="605">
        <v>13.14</v>
      </c>
      <c r="D506">
        <v>12.85</v>
      </c>
      <c r="E506">
        <v>12.85</v>
      </c>
      <c r="F506">
        <v>12.68</v>
      </c>
      <c r="G506">
        <v>12.51</v>
      </c>
      <c r="H506" s="418">
        <v>12.23</v>
      </c>
      <c r="R506">
        <f t="shared" si="7"/>
        <v>1.0684931506849313</v>
      </c>
    </row>
    <row r="507" spans="1:18" x14ac:dyDescent="0.25">
      <c r="A507" t="s">
        <v>261</v>
      </c>
      <c r="B507">
        <v>14.41</v>
      </c>
      <c r="C507" s="605">
        <v>13.51</v>
      </c>
      <c r="D507">
        <v>13.21</v>
      </c>
      <c r="E507">
        <v>13.21</v>
      </c>
      <c r="F507">
        <v>13.03</v>
      </c>
      <c r="G507">
        <v>12.86</v>
      </c>
      <c r="H507" s="418">
        <v>12.58</v>
      </c>
      <c r="R507">
        <f t="shared" si="7"/>
        <v>1.0666173205033309</v>
      </c>
    </row>
    <row r="508" spans="1:18" x14ac:dyDescent="0.25">
      <c r="A508" t="s">
        <v>262</v>
      </c>
      <c r="B508">
        <v>14.88</v>
      </c>
      <c r="C508" s="605">
        <v>13.94</v>
      </c>
      <c r="D508">
        <v>13.63</v>
      </c>
      <c r="E508">
        <v>13.63</v>
      </c>
      <c r="F508">
        <v>13.45</v>
      </c>
      <c r="G508">
        <v>13.27</v>
      </c>
      <c r="H508" s="418">
        <v>12.98</v>
      </c>
      <c r="R508">
        <f t="shared" si="7"/>
        <v>1.0674318507890963</v>
      </c>
    </row>
    <row r="509" spans="1:18" x14ac:dyDescent="0.25">
      <c r="A509" t="s">
        <v>263</v>
      </c>
      <c r="B509">
        <v>15.24</v>
      </c>
      <c r="C509" s="605">
        <v>14.28</v>
      </c>
      <c r="D509">
        <v>13.97</v>
      </c>
      <c r="E509">
        <v>13.97</v>
      </c>
      <c r="F509">
        <v>13.78</v>
      </c>
      <c r="G509">
        <v>13.6</v>
      </c>
      <c r="H509" s="418">
        <v>13.3</v>
      </c>
      <c r="R509">
        <f t="shared" si="7"/>
        <v>1.0672268907563025</v>
      </c>
    </row>
    <row r="510" spans="1:18" x14ac:dyDescent="0.25">
      <c r="A510" t="s">
        <v>264</v>
      </c>
      <c r="B510">
        <v>15.67</v>
      </c>
      <c r="C510" s="605">
        <v>14.69</v>
      </c>
      <c r="D510">
        <v>14.37</v>
      </c>
      <c r="E510">
        <v>14.37</v>
      </c>
      <c r="F510">
        <v>14.18</v>
      </c>
      <c r="G510">
        <v>13.99</v>
      </c>
      <c r="H510" s="418">
        <v>13.68</v>
      </c>
      <c r="R510">
        <f t="shared" si="7"/>
        <v>1.066712049012934</v>
      </c>
    </row>
    <row r="511" spans="1:18" x14ac:dyDescent="0.25">
      <c r="A511" t="s">
        <v>265</v>
      </c>
      <c r="B511">
        <v>16.100000000000001</v>
      </c>
      <c r="C511" s="605">
        <v>15.09</v>
      </c>
      <c r="D511">
        <v>14.76</v>
      </c>
      <c r="E511">
        <v>14.76</v>
      </c>
      <c r="F511">
        <v>14.56</v>
      </c>
      <c r="G511">
        <v>14.37</v>
      </c>
      <c r="H511" s="418">
        <v>14.05</v>
      </c>
      <c r="R511">
        <f t="shared" si="7"/>
        <v>1.0669317428760769</v>
      </c>
    </row>
    <row r="512" spans="1:18" x14ac:dyDescent="0.25">
      <c r="A512" t="s">
        <v>266</v>
      </c>
      <c r="B512">
        <v>16.53</v>
      </c>
      <c r="C512" s="605">
        <v>15.47</v>
      </c>
      <c r="D512">
        <v>15.13</v>
      </c>
      <c r="E512">
        <v>15.13</v>
      </c>
      <c r="F512">
        <v>14.93</v>
      </c>
      <c r="G512">
        <v>14.73</v>
      </c>
      <c r="H512" s="418">
        <v>14.41</v>
      </c>
      <c r="R512">
        <f t="shared" si="7"/>
        <v>1.0685197155785391</v>
      </c>
    </row>
    <row r="513" spans="1:18" x14ac:dyDescent="0.25">
      <c r="A513" t="s">
        <v>267</v>
      </c>
      <c r="B513">
        <v>16.96</v>
      </c>
      <c r="C513" s="605">
        <v>15.89</v>
      </c>
      <c r="D513">
        <v>15.54</v>
      </c>
      <c r="E513">
        <v>15.54</v>
      </c>
      <c r="F513">
        <v>15.33</v>
      </c>
      <c r="G513">
        <v>15.13</v>
      </c>
      <c r="H513" s="418">
        <v>14.8</v>
      </c>
      <c r="R513">
        <f t="shared" si="7"/>
        <v>1.0673379483952172</v>
      </c>
    </row>
    <row r="514" spans="1:18" x14ac:dyDescent="0.25">
      <c r="A514" t="s">
        <v>268</v>
      </c>
      <c r="B514">
        <v>17.47</v>
      </c>
      <c r="C514" s="605">
        <v>16.350000000000001</v>
      </c>
      <c r="D514">
        <v>15.99</v>
      </c>
      <c r="E514">
        <v>15.99</v>
      </c>
      <c r="F514">
        <v>15.78</v>
      </c>
      <c r="G514">
        <v>15.57</v>
      </c>
      <c r="H514" s="418">
        <v>15.23</v>
      </c>
      <c r="R514">
        <f t="shared" si="7"/>
        <v>1.0685015290519877</v>
      </c>
    </row>
    <row r="515" spans="1:18" x14ac:dyDescent="0.25">
      <c r="A515" t="s">
        <v>269</v>
      </c>
      <c r="B515">
        <v>12.55</v>
      </c>
      <c r="C515" s="605">
        <v>11.75</v>
      </c>
      <c r="D515">
        <v>10.96</v>
      </c>
      <c r="E515">
        <v>10.96</v>
      </c>
      <c r="F515">
        <v>10.81</v>
      </c>
      <c r="G515">
        <v>10.67</v>
      </c>
      <c r="H515" s="418">
        <v>10.44</v>
      </c>
      <c r="R515">
        <f t="shared" si="7"/>
        <v>1.0680851063829788</v>
      </c>
    </row>
    <row r="516" spans="1:18" x14ac:dyDescent="0.25">
      <c r="A516" t="s">
        <v>270</v>
      </c>
      <c r="B516">
        <v>12.56</v>
      </c>
      <c r="C516" s="605">
        <v>11.76</v>
      </c>
      <c r="D516">
        <v>11.5</v>
      </c>
      <c r="E516">
        <v>11.5</v>
      </c>
      <c r="F516">
        <v>11.35</v>
      </c>
      <c r="G516">
        <v>11.2</v>
      </c>
      <c r="H516" s="418">
        <v>10.95</v>
      </c>
      <c r="R516">
        <f t="shared" si="7"/>
        <v>1.0680272108843538</v>
      </c>
    </row>
    <row r="517" spans="1:18" x14ac:dyDescent="0.25">
      <c r="A517" t="s">
        <v>271</v>
      </c>
      <c r="B517">
        <v>12.94</v>
      </c>
      <c r="C517" s="605">
        <v>12.13</v>
      </c>
      <c r="D517">
        <v>11.86</v>
      </c>
      <c r="E517">
        <v>11.86</v>
      </c>
      <c r="F517">
        <v>11.7</v>
      </c>
      <c r="G517">
        <v>11.54</v>
      </c>
      <c r="H517" s="418">
        <v>11.29</v>
      </c>
      <c r="R517">
        <f t="shared" si="7"/>
        <v>1.0667765869744434</v>
      </c>
    </row>
    <row r="518" spans="1:18" x14ac:dyDescent="0.25">
      <c r="A518" t="s">
        <v>272</v>
      </c>
      <c r="B518">
        <v>13.33</v>
      </c>
      <c r="C518" s="605">
        <v>12.47</v>
      </c>
      <c r="D518">
        <v>12.2</v>
      </c>
      <c r="E518">
        <v>12.2</v>
      </c>
      <c r="F518">
        <v>12.04</v>
      </c>
      <c r="G518">
        <v>11.88</v>
      </c>
      <c r="H518" s="418">
        <v>11.62</v>
      </c>
      <c r="R518">
        <f t="shared" si="7"/>
        <v>1.0689655172413792</v>
      </c>
    </row>
    <row r="519" spans="1:18" x14ac:dyDescent="0.25">
      <c r="A519" t="s">
        <v>273</v>
      </c>
      <c r="B519">
        <v>13.74</v>
      </c>
      <c r="C519" s="605">
        <v>12.9</v>
      </c>
      <c r="D519">
        <v>12.62</v>
      </c>
      <c r="E519">
        <v>12.62</v>
      </c>
      <c r="F519">
        <v>12.45</v>
      </c>
      <c r="G519">
        <v>12.28</v>
      </c>
      <c r="H519" s="418">
        <v>12.01</v>
      </c>
      <c r="R519">
        <f t="shared" si="7"/>
        <v>1.0651162790697675</v>
      </c>
    </row>
    <row r="520" spans="1:18" x14ac:dyDescent="0.25">
      <c r="A520" t="s">
        <v>274</v>
      </c>
      <c r="B520">
        <v>14.14</v>
      </c>
      <c r="C520" s="605">
        <v>13.25</v>
      </c>
      <c r="D520">
        <v>12.96</v>
      </c>
      <c r="E520">
        <v>12.96</v>
      </c>
      <c r="F520">
        <v>12.79</v>
      </c>
      <c r="G520">
        <v>12.62</v>
      </c>
      <c r="H520" s="418">
        <v>12.34</v>
      </c>
      <c r="R520">
        <f t="shared" si="7"/>
        <v>1.0671698113207548</v>
      </c>
    </row>
    <row r="521" spans="1:18" x14ac:dyDescent="0.25">
      <c r="A521" t="s">
        <v>275</v>
      </c>
      <c r="B521">
        <v>14.57</v>
      </c>
      <c r="C521" s="605">
        <v>13.65</v>
      </c>
      <c r="D521">
        <v>13.35</v>
      </c>
      <c r="E521">
        <v>13.35</v>
      </c>
      <c r="F521">
        <v>13.14</v>
      </c>
      <c r="G521">
        <v>12.99</v>
      </c>
      <c r="H521" s="418">
        <v>12.7</v>
      </c>
      <c r="R521">
        <f t="shared" si="7"/>
        <v>1.0673992673992674</v>
      </c>
    </row>
    <row r="522" spans="1:18" x14ac:dyDescent="0.25">
      <c r="A522" t="s">
        <v>276</v>
      </c>
      <c r="B522">
        <v>15.05</v>
      </c>
      <c r="C522" s="605">
        <v>14.09</v>
      </c>
      <c r="D522">
        <v>13.78</v>
      </c>
      <c r="E522">
        <v>13.78</v>
      </c>
      <c r="F522">
        <v>13.6</v>
      </c>
      <c r="G522">
        <v>13.42</v>
      </c>
      <c r="H522" s="418">
        <v>13.12</v>
      </c>
      <c r="R522">
        <f t="shared" si="7"/>
        <v>1.0681334279630945</v>
      </c>
    </row>
    <row r="523" spans="1:18" x14ac:dyDescent="0.25">
      <c r="A523" t="s">
        <v>277</v>
      </c>
      <c r="B523">
        <v>15.53</v>
      </c>
      <c r="C523" s="605">
        <v>14.54</v>
      </c>
      <c r="D523">
        <v>14.22</v>
      </c>
      <c r="E523">
        <v>14.22</v>
      </c>
      <c r="F523">
        <v>14.03</v>
      </c>
      <c r="G523">
        <v>13.84</v>
      </c>
      <c r="H523" s="418">
        <v>13.54</v>
      </c>
      <c r="R523">
        <f t="shared" si="7"/>
        <v>1.0680880330123796</v>
      </c>
    </row>
    <row r="524" spans="1:18" x14ac:dyDescent="0.25">
      <c r="A524" t="s">
        <v>278</v>
      </c>
      <c r="B524">
        <v>15.93</v>
      </c>
      <c r="C524" s="605">
        <v>14.92</v>
      </c>
      <c r="D524">
        <v>14.59</v>
      </c>
      <c r="E524">
        <v>14.59</v>
      </c>
      <c r="F524">
        <v>14.4</v>
      </c>
      <c r="G524">
        <v>14.21</v>
      </c>
      <c r="H524" s="418">
        <v>13.9</v>
      </c>
      <c r="R524">
        <f t="shared" si="7"/>
        <v>1.0676943699731902</v>
      </c>
    </row>
    <row r="525" spans="1:18" x14ac:dyDescent="0.25">
      <c r="A525" t="s">
        <v>279</v>
      </c>
      <c r="B525">
        <v>16.32</v>
      </c>
      <c r="C525" s="605">
        <v>15.31</v>
      </c>
      <c r="D525">
        <v>14.97</v>
      </c>
      <c r="E525">
        <v>14.97</v>
      </c>
      <c r="F525">
        <v>14.77</v>
      </c>
      <c r="G525">
        <v>14.57</v>
      </c>
      <c r="H525" s="418">
        <v>14.25</v>
      </c>
      <c r="R525">
        <f t="shared" si="7"/>
        <v>1.0659699542782495</v>
      </c>
    </row>
    <row r="526" spans="1:18" x14ac:dyDescent="0.25">
      <c r="A526" t="s">
        <v>280</v>
      </c>
      <c r="B526">
        <v>16.79</v>
      </c>
      <c r="C526" s="605">
        <v>15.73</v>
      </c>
      <c r="D526">
        <v>15.38</v>
      </c>
      <c r="E526">
        <v>15.38</v>
      </c>
      <c r="F526">
        <v>15.18</v>
      </c>
      <c r="G526">
        <v>14.98</v>
      </c>
      <c r="H526" s="418">
        <v>14.65</v>
      </c>
      <c r="R526">
        <f t="shared" si="7"/>
        <v>1.0673871582962491</v>
      </c>
    </row>
    <row r="527" spans="1:18" x14ac:dyDescent="0.25">
      <c r="A527" t="s">
        <v>281</v>
      </c>
      <c r="B527">
        <v>17.190000000000001</v>
      </c>
      <c r="C527" s="605">
        <v>16.11</v>
      </c>
      <c r="D527">
        <v>15.76</v>
      </c>
      <c r="E527">
        <v>15.76</v>
      </c>
      <c r="F527">
        <v>15.55</v>
      </c>
      <c r="G527">
        <v>15.34</v>
      </c>
      <c r="H527" s="418">
        <v>15</v>
      </c>
      <c r="R527">
        <f t="shared" si="7"/>
        <v>1.0670391061452515</v>
      </c>
    </row>
    <row r="528" spans="1:18" x14ac:dyDescent="0.25">
      <c r="A528" t="s">
        <v>282</v>
      </c>
      <c r="B528">
        <v>17.670000000000002</v>
      </c>
      <c r="C528" s="605">
        <v>16.57</v>
      </c>
      <c r="D528">
        <v>16.21</v>
      </c>
      <c r="E528">
        <v>16.21</v>
      </c>
      <c r="F528">
        <v>15.99</v>
      </c>
      <c r="G528">
        <v>15.78</v>
      </c>
      <c r="H528" s="418">
        <v>15.43</v>
      </c>
      <c r="R528">
        <f t="shared" si="7"/>
        <v>1.0663850331925167</v>
      </c>
    </row>
    <row r="529" spans="1:18" x14ac:dyDescent="0.25">
      <c r="A529" t="s">
        <v>283</v>
      </c>
      <c r="B529">
        <v>18.170000000000002</v>
      </c>
      <c r="C529" s="605">
        <v>17.02</v>
      </c>
      <c r="D529">
        <v>16.649999999999999</v>
      </c>
      <c r="E529">
        <v>16.649999999999999</v>
      </c>
      <c r="F529">
        <v>16.43</v>
      </c>
      <c r="G529">
        <v>16.21</v>
      </c>
      <c r="H529" s="418">
        <v>15.85</v>
      </c>
      <c r="R529">
        <f t="shared" si="7"/>
        <v>1.0675675675675678</v>
      </c>
    </row>
    <row r="530" spans="1:18" x14ac:dyDescent="0.25">
      <c r="A530" t="s">
        <v>284</v>
      </c>
      <c r="B530">
        <v>12.56</v>
      </c>
      <c r="C530" s="605">
        <v>11.76</v>
      </c>
      <c r="D530">
        <v>11.5</v>
      </c>
      <c r="E530">
        <v>11.5</v>
      </c>
      <c r="F530">
        <v>11.35</v>
      </c>
      <c r="G530">
        <v>11.2</v>
      </c>
      <c r="H530" s="418">
        <v>10.95</v>
      </c>
      <c r="R530">
        <f t="shared" si="7"/>
        <v>1.0680272108843538</v>
      </c>
    </row>
    <row r="531" spans="1:18" x14ac:dyDescent="0.25">
      <c r="A531" t="s">
        <v>285</v>
      </c>
      <c r="B531">
        <v>13.08</v>
      </c>
      <c r="C531" s="605">
        <v>12.25</v>
      </c>
      <c r="D531">
        <v>11.98</v>
      </c>
      <c r="E531">
        <v>11.98</v>
      </c>
      <c r="F531">
        <v>11.82</v>
      </c>
      <c r="G531">
        <v>11.66</v>
      </c>
      <c r="H531" s="418">
        <v>11.4</v>
      </c>
      <c r="R531">
        <f t="shared" si="7"/>
        <v>1.0677551020408163</v>
      </c>
    </row>
    <row r="532" spans="1:18" x14ac:dyDescent="0.25">
      <c r="A532" t="s">
        <v>286</v>
      </c>
      <c r="B532">
        <v>13.47</v>
      </c>
      <c r="C532" s="605">
        <v>12.62</v>
      </c>
      <c r="D532">
        <v>12.34</v>
      </c>
      <c r="E532">
        <v>12.34</v>
      </c>
      <c r="F532">
        <v>12.18</v>
      </c>
      <c r="G532">
        <v>12.02</v>
      </c>
      <c r="H532" s="418">
        <v>11.76</v>
      </c>
      <c r="R532">
        <f t="shared" si="7"/>
        <v>1.0673534072900159</v>
      </c>
    </row>
    <row r="533" spans="1:18" x14ac:dyDescent="0.25">
      <c r="A533" t="s">
        <v>287</v>
      </c>
      <c r="B533">
        <v>13.92</v>
      </c>
      <c r="C533" s="605">
        <v>13.03</v>
      </c>
      <c r="D533">
        <v>12.74</v>
      </c>
      <c r="E533">
        <v>12.74</v>
      </c>
      <c r="F533">
        <v>12.57</v>
      </c>
      <c r="G533">
        <v>12.4</v>
      </c>
      <c r="H533" s="418">
        <v>12.13</v>
      </c>
      <c r="R533">
        <f t="shared" si="7"/>
        <v>1.0683039140445127</v>
      </c>
    </row>
    <row r="534" spans="1:18" x14ac:dyDescent="0.25">
      <c r="A534" t="s">
        <v>288</v>
      </c>
      <c r="B534">
        <v>14.35</v>
      </c>
      <c r="C534" s="605">
        <v>13.45</v>
      </c>
      <c r="D534">
        <v>13.15</v>
      </c>
      <c r="E534">
        <v>13.15</v>
      </c>
      <c r="F534">
        <v>12.97</v>
      </c>
      <c r="G534">
        <v>12.8</v>
      </c>
      <c r="H534" s="418">
        <v>12.52</v>
      </c>
      <c r="R534">
        <f t="shared" ref="R534:R597" si="8">B534/C534</f>
        <v>1.0669144981412639</v>
      </c>
    </row>
    <row r="535" spans="1:18" x14ac:dyDescent="0.25">
      <c r="A535" t="s">
        <v>289</v>
      </c>
      <c r="B535">
        <v>14.79</v>
      </c>
      <c r="C535" s="605">
        <v>13.87</v>
      </c>
      <c r="D535">
        <v>13.56</v>
      </c>
      <c r="E535">
        <v>13.56</v>
      </c>
      <c r="F535">
        <v>13.38</v>
      </c>
      <c r="G535">
        <v>13.2</v>
      </c>
      <c r="H535" s="418">
        <v>12.91</v>
      </c>
      <c r="R535">
        <f t="shared" si="8"/>
        <v>1.0663302090843547</v>
      </c>
    </row>
    <row r="536" spans="1:18" x14ac:dyDescent="0.25">
      <c r="A536" t="s">
        <v>290</v>
      </c>
      <c r="B536">
        <v>15.22</v>
      </c>
      <c r="C536" s="605">
        <v>14.26</v>
      </c>
      <c r="D536">
        <v>13.95</v>
      </c>
      <c r="E536">
        <v>13.95</v>
      </c>
      <c r="F536">
        <v>13.76</v>
      </c>
      <c r="G536">
        <v>13.58</v>
      </c>
      <c r="H536" s="418">
        <v>13.28</v>
      </c>
      <c r="R536">
        <f t="shared" si="8"/>
        <v>1.0673211781206171</v>
      </c>
    </row>
    <row r="537" spans="1:18" x14ac:dyDescent="0.25">
      <c r="A537" t="s">
        <v>291</v>
      </c>
      <c r="B537">
        <v>15.72</v>
      </c>
      <c r="C537" s="605">
        <v>14.72</v>
      </c>
      <c r="D537">
        <v>14.4</v>
      </c>
      <c r="E537">
        <v>14.4</v>
      </c>
      <c r="F537">
        <v>14.21</v>
      </c>
      <c r="G537">
        <v>14.02</v>
      </c>
      <c r="H537" s="418">
        <v>13.71</v>
      </c>
      <c r="R537">
        <f t="shared" si="8"/>
        <v>1.0679347826086956</v>
      </c>
    </row>
    <row r="538" spans="1:18" x14ac:dyDescent="0.25">
      <c r="A538" t="s">
        <v>292</v>
      </c>
      <c r="B538">
        <v>16.170000000000002</v>
      </c>
      <c r="C538" s="605">
        <v>15.15</v>
      </c>
      <c r="D538">
        <v>14.82</v>
      </c>
      <c r="E538">
        <v>14.82</v>
      </c>
      <c r="F538">
        <v>14.62</v>
      </c>
      <c r="G538">
        <v>14.43</v>
      </c>
      <c r="H538" s="418">
        <v>14.11</v>
      </c>
      <c r="R538">
        <f t="shared" si="8"/>
        <v>1.0673267326732674</v>
      </c>
    </row>
    <row r="539" spans="1:18" x14ac:dyDescent="0.25">
      <c r="A539" t="s">
        <v>293</v>
      </c>
      <c r="B539">
        <v>16.63</v>
      </c>
      <c r="C539" s="605">
        <v>15.58</v>
      </c>
      <c r="D539">
        <v>15.24</v>
      </c>
      <c r="E539">
        <v>15.24</v>
      </c>
      <c r="F539">
        <v>15.04</v>
      </c>
      <c r="G539">
        <v>14.84</v>
      </c>
      <c r="H539" s="418">
        <v>14.51</v>
      </c>
      <c r="R539">
        <f t="shared" si="8"/>
        <v>1.0673940949935814</v>
      </c>
    </row>
    <row r="540" spans="1:18" x14ac:dyDescent="0.25">
      <c r="A540" t="s">
        <v>294</v>
      </c>
      <c r="B540">
        <v>17.07</v>
      </c>
      <c r="C540" s="605">
        <v>16.010000000000002</v>
      </c>
      <c r="D540">
        <v>15.66</v>
      </c>
      <c r="E540">
        <v>15.66</v>
      </c>
      <c r="F540">
        <v>15.45</v>
      </c>
      <c r="G540">
        <v>15.24</v>
      </c>
      <c r="H540" s="418">
        <v>14.9</v>
      </c>
      <c r="R540">
        <f t="shared" si="8"/>
        <v>1.066208619612742</v>
      </c>
    </row>
    <row r="541" spans="1:18" x14ac:dyDescent="0.25">
      <c r="A541" t="s">
        <v>295</v>
      </c>
      <c r="B541">
        <v>17.559999999999999</v>
      </c>
      <c r="C541" s="605">
        <v>16.440000000000001</v>
      </c>
      <c r="D541">
        <v>16.079999999999998</v>
      </c>
      <c r="E541">
        <v>16.079999999999998</v>
      </c>
      <c r="F541">
        <v>15.87</v>
      </c>
      <c r="G541">
        <v>15.66</v>
      </c>
      <c r="H541" s="418">
        <v>15.32</v>
      </c>
      <c r="R541">
        <f t="shared" si="8"/>
        <v>1.0681265206812651</v>
      </c>
    </row>
    <row r="542" spans="1:18" x14ac:dyDescent="0.25">
      <c r="A542" t="s">
        <v>296</v>
      </c>
      <c r="B542">
        <v>17.989999999999998</v>
      </c>
      <c r="C542" s="605">
        <v>16.87</v>
      </c>
      <c r="D542">
        <v>16.5</v>
      </c>
      <c r="E542">
        <v>16.5</v>
      </c>
      <c r="F542">
        <v>16.28</v>
      </c>
      <c r="G542">
        <v>16.059999999999999</v>
      </c>
      <c r="H542" s="418">
        <v>15.71</v>
      </c>
      <c r="R542">
        <f t="shared" si="8"/>
        <v>1.0663900414937757</v>
      </c>
    </row>
    <row r="543" spans="1:18" x14ac:dyDescent="0.25">
      <c r="A543" t="s">
        <v>297</v>
      </c>
      <c r="B543">
        <v>18.53</v>
      </c>
      <c r="C543" s="605">
        <v>17.36</v>
      </c>
      <c r="D543">
        <v>16.98</v>
      </c>
      <c r="E543">
        <v>16.98</v>
      </c>
      <c r="F543">
        <v>16.75</v>
      </c>
      <c r="G543">
        <v>16.53</v>
      </c>
      <c r="H543" s="418">
        <v>16.170000000000002</v>
      </c>
      <c r="R543">
        <f t="shared" si="8"/>
        <v>1.0673963133640554</v>
      </c>
    </row>
    <row r="544" spans="1:18" x14ac:dyDescent="0.25">
      <c r="A544" t="s">
        <v>298</v>
      </c>
      <c r="B544">
        <v>19.02</v>
      </c>
      <c r="C544" s="605">
        <v>17.82</v>
      </c>
      <c r="D544">
        <v>17.43</v>
      </c>
      <c r="E544">
        <v>17.43</v>
      </c>
      <c r="F544">
        <v>17.2</v>
      </c>
      <c r="G544">
        <v>16.97</v>
      </c>
      <c r="H544" s="418">
        <v>16.600000000000001</v>
      </c>
      <c r="R544">
        <f t="shared" si="8"/>
        <v>1.0673400673400673</v>
      </c>
    </row>
    <row r="545" spans="1:18" x14ac:dyDescent="0.25">
      <c r="A545" t="s">
        <v>299</v>
      </c>
      <c r="B545">
        <v>12.56</v>
      </c>
      <c r="C545" s="605">
        <v>12.23</v>
      </c>
      <c r="D545">
        <v>11.96</v>
      </c>
      <c r="E545">
        <v>11.96</v>
      </c>
      <c r="F545">
        <v>11.87</v>
      </c>
      <c r="G545">
        <v>11.64</v>
      </c>
      <c r="H545" s="418">
        <v>11.38</v>
      </c>
      <c r="R545">
        <f t="shared" si="8"/>
        <v>1.0269828291087491</v>
      </c>
    </row>
    <row r="546" spans="1:18" x14ac:dyDescent="0.25">
      <c r="A546" t="s">
        <v>300</v>
      </c>
      <c r="B546">
        <v>13.08</v>
      </c>
      <c r="C546" s="605">
        <v>12.69</v>
      </c>
      <c r="D546">
        <v>12.41</v>
      </c>
      <c r="E546">
        <v>12.41</v>
      </c>
      <c r="F546">
        <v>12.24</v>
      </c>
      <c r="G546">
        <v>12.08</v>
      </c>
      <c r="H546" s="418">
        <v>11.81</v>
      </c>
      <c r="R546">
        <f t="shared" si="8"/>
        <v>1.0307328605200947</v>
      </c>
    </row>
    <row r="547" spans="1:18" x14ac:dyDescent="0.25">
      <c r="A547" t="s">
        <v>301</v>
      </c>
      <c r="B547">
        <v>13.47</v>
      </c>
      <c r="C547" s="605">
        <v>13.17</v>
      </c>
      <c r="D547">
        <v>12.88</v>
      </c>
      <c r="E547">
        <v>12.88</v>
      </c>
      <c r="F547">
        <v>12.71</v>
      </c>
      <c r="G547">
        <v>12.54</v>
      </c>
      <c r="H547" s="418">
        <v>12.26</v>
      </c>
      <c r="R547">
        <f t="shared" si="8"/>
        <v>1.0227790432801822</v>
      </c>
    </row>
    <row r="548" spans="1:18" x14ac:dyDescent="0.25">
      <c r="A548" t="s">
        <v>302</v>
      </c>
      <c r="B548">
        <v>13.92</v>
      </c>
      <c r="C548" s="605">
        <v>13.55</v>
      </c>
      <c r="D548">
        <v>13.25</v>
      </c>
      <c r="E548">
        <v>13.25</v>
      </c>
      <c r="F548">
        <v>13.07</v>
      </c>
      <c r="G548">
        <v>12.9</v>
      </c>
      <c r="H548" s="418">
        <v>12.62</v>
      </c>
      <c r="R548">
        <f t="shared" si="8"/>
        <v>1.0273062730627305</v>
      </c>
    </row>
    <row r="549" spans="1:18" x14ac:dyDescent="0.25">
      <c r="A549" t="s">
        <v>303</v>
      </c>
      <c r="B549">
        <v>14.35</v>
      </c>
      <c r="C549" s="605">
        <v>13.98</v>
      </c>
      <c r="D549">
        <v>13.67</v>
      </c>
      <c r="E549">
        <v>13.67</v>
      </c>
      <c r="F549">
        <v>13.49</v>
      </c>
      <c r="G549">
        <v>13.31</v>
      </c>
      <c r="H549" s="418">
        <v>13.02</v>
      </c>
      <c r="R549">
        <f t="shared" si="8"/>
        <v>1.0264663805436338</v>
      </c>
    </row>
    <row r="550" spans="1:18" x14ac:dyDescent="0.25">
      <c r="A550" t="s">
        <v>304</v>
      </c>
      <c r="B550">
        <v>14.79</v>
      </c>
      <c r="C550" s="605">
        <v>14.43</v>
      </c>
      <c r="D550">
        <v>14.11</v>
      </c>
      <c r="E550">
        <v>14.11</v>
      </c>
      <c r="F550">
        <v>13.92</v>
      </c>
      <c r="G550">
        <v>13.73</v>
      </c>
      <c r="H550" s="418">
        <v>13.43</v>
      </c>
      <c r="R550">
        <f t="shared" si="8"/>
        <v>1.0249480249480249</v>
      </c>
    </row>
    <row r="551" spans="1:18" x14ac:dyDescent="0.25">
      <c r="A551" t="s">
        <v>305</v>
      </c>
      <c r="B551">
        <v>15.22</v>
      </c>
      <c r="C551" s="605">
        <v>14.88</v>
      </c>
      <c r="D551">
        <v>14.55</v>
      </c>
      <c r="E551">
        <v>14.55</v>
      </c>
      <c r="F551">
        <v>14.36</v>
      </c>
      <c r="G551">
        <v>14.17</v>
      </c>
      <c r="H551" s="418">
        <v>13.86</v>
      </c>
      <c r="R551">
        <f t="shared" si="8"/>
        <v>1.0228494623655915</v>
      </c>
    </row>
    <row r="552" spans="1:18" x14ac:dyDescent="0.25">
      <c r="A552" t="s">
        <v>306</v>
      </c>
      <c r="B552">
        <v>15.72</v>
      </c>
      <c r="C552" s="605">
        <v>15.34</v>
      </c>
      <c r="D552">
        <v>15</v>
      </c>
      <c r="E552">
        <v>15</v>
      </c>
      <c r="F552">
        <v>14.8</v>
      </c>
      <c r="G552">
        <v>14.6</v>
      </c>
      <c r="H552" s="418">
        <v>14.28</v>
      </c>
      <c r="R552">
        <f t="shared" si="8"/>
        <v>1.0247718383311604</v>
      </c>
    </row>
    <row r="553" spans="1:18" x14ac:dyDescent="0.25">
      <c r="A553" t="s">
        <v>307</v>
      </c>
      <c r="B553">
        <v>16.170000000000002</v>
      </c>
      <c r="C553" s="605">
        <v>15.81</v>
      </c>
      <c r="D553">
        <v>15.46</v>
      </c>
      <c r="E553">
        <v>15.46</v>
      </c>
      <c r="F553">
        <v>15.25</v>
      </c>
      <c r="G553">
        <v>15.05</v>
      </c>
      <c r="H553" s="418">
        <v>14.72</v>
      </c>
      <c r="R553">
        <f t="shared" si="8"/>
        <v>1.0227703984819736</v>
      </c>
    </row>
    <row r="554" spans="1:18" x14ac:dyDescent="0.25">
      <c r="A554" t="s">
        <v>308</v>
      </c>
      <c r="B554">
        <v>16.63</v>
      </c>
      <c r="C554" s="605">
        <v>16.27</v>
      </c>
      <c r="D554">
        <v>15.91</v>
      </c>
      <c r="E554">
        <v>15.91</v>
      </c>
      <c r="F554">
        <v>15.7</v>
      </c>
      <c r="G554">
        <v>15.49</v>
      </c>
      <c r="H554" s="418">
        <v>15.15</v>
      </c>
      <c r="R554">
        <f t="shared" si="8"/>
        <v>1.0221266133988935</v>
      </c>
    </row>
    <row r="555" spans="1:18" x14ac:dyDescent="0.25">
      <c r="A555" t="s">
        <v>309</v>
      </c>
      <c r="B555">
        <v>17.07</v>
      </c>
      <c r="C555" s="605">
        <v>16.649999999999999</v>
      </c>
      <c r="D555">
        <v>16.28</v>
      </c>
      <c r="E555">
        <v>16.28</v>
      </c>
      <c r="F555">
        <v>16.059999999999999</v>
      </c>
      <c r="G555">
        <v>15.85</v>
      </c>
      <c r="H555" s="418">
        <v>15.5</v>
      </c>
      <c r="R555">
        <f t="shared" si="8"/>
        <v>1.0252252252252254</v>
      </c>
    </row>
    <row r="556" spans="1:18" x14ac:dyDescent="0.25">
      <c r="A556" t="s">
        <v>310</v>
      </c>
      <c r="B556">
        <v>17.559999999999999</v>
      </c>
      <c r="C556" s="605">
        <v>17.11</v>
      </c>
      <c r="D556">
        <v>16.73</v>
      </c>
      <c r="E556">
        <v>16.73</v>
      </c>
      <c r="F556">
        <v>16.510000000000002</v>
      </c>
      <c r="G556">
        <v>16.29</v>
      </c>
      <c r="H556" s="418">
        <v>15.93</v>
      </c>
      <c r="R556">
        <f t="shared" si="8"/>
        <v>1.0263004091174752</v>
      </c>
    </row>
    <row r="557" spans="1:18" x14ac:dyDescent="0.25">
      <c r="A557" t="s">
        <v>311</v>
      </c>
      <c r="B557">
        <v>17.989999999999998</v>
      </c>
      <c r="C557" s="605">
        <v>17.579999999999998</v>
      </c>
      <c r="D557">
        <v>17.190000000000001</v>
      </c>
      <c r="E557">
        <v>17.190000000000001</v>
      </c>
      <c r="F557">
        <v>16.96</v>
      </c>
      <c r="G557">
        <v>16.73</v>
      </c>
      <c r="H557" s="418">
        <v>16.36</v>
      </c>
      <c r="R557">
        <f t="shared" si="8"/>
        <v>1.0233219567690557</v>
      </c>
    </row>
    <row r="558" spans="1:18" x14ac:dyDescent="0.25">
      <c r="A558" t="s">
        <v>312</v>
      </c>
      <c r="B558">
        <v>18.53</v>
      </c>
      <c r="C558" s="605">
        <v>18.059999999999999</v>
      </c>
      <c r="D558">
        <v>17.66</v>
      </c>
      <c r="E558">
        <v>17.66</v>
      </c>
      <c r="F558">
        <v>17.420000000000002</v>
      </c>
      <c r="G558">
        <v>17.190000000000001</v>
      </c>
      <c r="H558" s="418">
        <v>16.809999999999999</v>
      </c>
      <c r="R558">
        <f t="shared" si="8"/>
        <v>1.0260243632336656</v>
      </c>
    </row>
    <row r="559" spans="1:18" x14ac:dyDescent="0.25">
      <c r="A559" t="s">
        <v>313</v>
      </c>
      <c r="B559">
        <v>19.02</v>
      </c>
      <c r="C559" s="605">
        <v>18.57</v>
      </c>
      <c r="D559">
        <v>18.16</v>
      </c>
      <c r="E559">
        <v>18.16</v>
      </c>
      <c r="F559">
        <v>17.920000000000002</v>
      </c>
      <c r="G559">
        <v>17.68</v>
      </c>
      <c r="H559" s="418">
        <v>17.29</v>
      </c>
      <c r="R559">
        <f t="shared" si="8"/>
        <v>1.0242326332794831</v>
      </c>
    </row>
    <row r="560" spans="1:18" x14ac:dyDescent="0.25">
      <c r="A560" t="s">
        <v>314</v>
      </c>
      <c r="B560">
        <v>13.58</v>
      </c>
      <c r="C560" s="605">
        <v>12.73</v>
      </c>
      <c r="D560">
        <v>12.45</v>
      </c>
      <c r="E560">
        <v>12.45</v>
      </c>
      <c r="F560">
        <v>12.28</v>
      </c>
      <c r="G560">
        <v>12.12</v>
      </c>
      <c r="H560" s="418">
        <v>11.85</v>
      </c>
      <c r="R560">
        <f t="shared" si="8"/>
        <v>1.0667714061272584</v>
      </c>
    </row>
    <row r="561" spans="1:18" x14ac:dyDescent="0.25">
      <c r="A561" t="s">
        <v>315</v>
      </c>
      <c r="B561">
        <v>14.18</v>
      </c>
      <c r="C561" s="605">
        <v>13.29</v>
      </c>
      <c r="D561">
        <v>13</v>
      </c>
      <c r="E561">
        <v>13</v>
      </c>
      <c r="F561">
        <v>12.83</v>
      </c>
      <c r="G561">
        <v>12.66</v>
      </c>
      <c r="H561" s="418">
        <v>12.38</v>
      </c>
      <c r="R561">
        <f t="shared" si="8"/>
        <v>1.0669676448457488</v>
      </c>
    </row>
    <row r="562" spans="1:18" x14ac:dyDescent="0.25">
      <c r="A562" t="s">
        <v>316</v>
      </c>
      <c r="B562">
        <v>14.71</v>
      </c>
      <c r="C562" s="605">
        <v>13.78</v>
      </c>
      <c r="D562">
        <v>13.48</v>
      </c>
      <c r="E562">
        <v>13.48</v>
      </c>
      <c r="F562">
        <v>13.3</v>
      </c>
      <c r="G562">
        <v>13.12</v>
      </c>
      <c r="H562" s="418">
        <v>12.83</v>
      </c>
      <c r="R562">
        <f t="shared" si="8"/>
        <v>1.067489114658926</v>
      </c>
    </row>
    <row r="563" spans="1:18" x14ac:dyDescent="0.25">
      <c r="A563" t="s">
        <v>317</v>
      </c>
      <c r="B563">
        <v>15.16</v>
      </c>
      <c r="C563" s="605">
        <v>14.21</v>
      </c>
      <c r="D563">
        <v>13.9</v>
      </c>
      <c r="E563">
        <v>13.9</v>
      </c>
      <c r="F563">
        <v>13.71</v>
      </c>
      <c r="G563">
        <v>13.53</v>
      </c>
      <c r="H563" s="418">
        <v>13.23</v>
      </c>
      <c r="R563">
        <f t="shared" si="8"/>
        <v>1.0668543279380718</v>
      </c>
    </row>
    <row r="564" spans="1:18" x14ac:dyDescent="0.25">
      <c r="A564" t="s">
        <v>318</v>
      </c>
      <c r="B564">
        <v>15.64</v>
      </c>
      <c r="C564" s="605">
        <v>14.65</v>
      </c>
      <c r="D564">
        <v>14.33</v>
      </c>
      <c r="E564">
        <v>14.33</v>
      </c>
      <c r="F564">
        <v>14.14</v>
      </c>
      <c r="G564">
        <v>13.95</v>
      </c>
      <c r="H564" s="418">
        <v>13.64</v>
      </c>
      <c r="R564">
        <f t="shared" si="8"/>
        <v>1.0675767918088737</v>
      </c>
    </row>
    <row r="565" spans="1:18" x14ac:dyDescent="0.25">
      <c r="A565" t="s">
        <v>319</v>
      </c>
      <c r="B565">
        <v>16.11</v>
      </c>
      <c r="C565" s="605">
        <v>15.1</v>
      </c>
      <c r="D565">
        <v>14.77</v>
      </c>
      <c r="E565">
        <v>14.77</v>
      </c>
      <c r="F565">
        <v>14.57</v>
      </c>
      <c r="G565">
        <v>14.38</v>
      </c>
      <c r="H565" s="418">
        <v>14.06</v>
      </c>
      <c r="R565">
        <f t="shared" si="8"/>
        <v>1.066887417218543</v>
      </c>
    </row>
    <row r="566" spans="1:18" x14ac:dyDescent="0.25">
      <c r="A566" t="s">
        <v>320</v>
      </c>
      <c r="B566">
        <v>16.63</v>
      </c>
      <c r="C566" s="605">
        <v>15.58</v>
      </c>
      <c r="D566">
        <v>15.24</v>
      </c>
      <c r="E566">
        <v>15.24</v>
      </c>
      <c r="F566">
        <v>15.04</v>
      </c>
      <c r="G566">
        <v>14.84</v>
      </c>
      <c r="H566" s="418">
        <v>14.51</v>
      </c>
      <c r="R566">
        <f t="shared" si="8"/>
        <v>1.0673940949935814</v>
      </c>
    </row>
    <row r="567" spans="1:18" x14ac:dyDescent="0.25">
      <c r="A567" t="s">
        <v>321</v>
      </c>
      <c r="B567">
        <v>17.12</v>
      </c>
      <c r="C567" s="605">
        <v>16.04</v>
      </c>
      <c r="D567">
        <v>15.69</v>
      </c>
      <c r="E567">
        <v>15.69</v>
      </c>
      <c r="F567">
        <v>15.48</v>
      </c>
      <c r="G567">
        <v>15.27</v>
      </c>
      <c r="H567" s="418">
        <v>14.93</v>
      </c>
      <c r="R567">
        <f t="shared" si="8"/>
        <v>1.0673316708229428</v>
      </c>
    </row>
    <row r="568" spans="1:18" x14ac:dyDescent="0.25">
      <c r="A568" t="s">
        <v>322</v>
      </c>
      <c r="B568">
        <v>17.649999999999999</v>
      </c>
      <c r="C568" s="605">
        <v>16.55</v>
      </c>
      <c r="D568">
        <v>16.190000000000001</v>
      </c>
      <c r="E568">
        <v>16.190000000000001</v>
      </c>
      <c r="F568">
        <v>15.97</v>
      </c>
      <c r="G568">
        <v>15.76</v>
      </c>
      <c r="H568" s="418">
        <v>15.41</v>
      </c>
      <c r="R568">
        <f t="shared" si="8"/>
        <v>1.066465256797583</v>
      </c>
    </row>
    <row r="569" spans="1:18" x14ac:dyDescent="0.25">
      <c r="A569" t="s">
        <v>323</v>
      </c>
      <c r="B569">
        <v>18.16</v>
      </c>
      <c r="C569" s="605">
        <v>17.010000000000002</v>
      </c>
      <c r="D569">
        <v>16.64</v>
      </c>
      <c r="E569">
        <v>16.64</v>
      </c>
      <c r="F569">
        <v>16.420000000000002</v>
      </c>
      <c r="G569">
        <v>16.2</v>
      </c>
      <c r="H569" s="418">
        <v>15.84</v>
      </c>
      <c r="R569">
        <f t="shared" si="8"/>
        <v>1.0676072898295119</v>
      </c>
    </row>
    <row r="570" spans="1:18" x14ac:dyDescent="0.25">
      <c r="A570" t="s">
        <v>324</v>
      </c>
      <c r="B570">
        <v>18.62</v>
      </c>
      <c r="C570" s="605">
        <v>17.45</v>
      </c>
      <c r="D570">
        <v>17.07</v>
      </c>
      <c r="E570">
        <v>17.07</v>
      </c>
      <c r="F570">
        <v>16.84</v>
      </c>
      <c r="G570">
        <v>16.62</v>
      </c>
      <c r="H570" s="418">
        <v>16.25</v>
      </c>
      <c r="R570">
        <f t="shared" si="8"/>
        <v>1.0670487106017192</v>
      </c>
    </row>
    <row r="571" spans="1:18" x14ac:dyDescent="0.25">
      <c r="A571" t="s">
        <v>325</v>
      </c>
      <c r="B571">
        <v>19.13</v>
      </c>
      <c r="C571" s="605">
        <v>17.93</v>
      </c>
      <c r="D571">
        <v>17.54</v>
      </c>
      <c r="E571">
        <v>17.54</v>
      </c>
      <c r="F571">
        <v>17.309999999999999</v>
      </c>
      <c r="G571">
        <v>17.079999999999998</v>
      </c>
      <c r="H571" s="418">
        <v>16.7</v>
      </c>
      <c r="R571">
        <f t="shared" si="8"/>
        <v>1.0669269380925823</v>
      </c>
    </row>
    <row r="572" spans="1:18" x14ac:dyDescent="0.25">
      <c r="A572" t="s">
        <v>326</v>
      </c>
      <c r="B572">
        <v>19.7</v>
      </c>
      <c r="C572" s="605">
        <v>18.45</v>
      </c>
      <c r="D572">
        <v>18.04</v>
      </c>
      <c r="E572">
        <v>18.04</v>
      </c>
      <c r="F572">
        <v>17.8</v>
      </c>
      <c r="G572">
        <v>17.559999999999999</v>
      </c>
      <c r="H572" s="418">
        <v>17.170000000000002</v>
      </c>
      <c r="R572">
        <f t="shared" si="8"/>
        <v>1.0677506775067751</v>
      </c>
    </row>
    <row r="573" spans="1:18" x14ac:dyDescent="0.25">
      <c r="A573" t="s">
        <v>327</v>
      </c>
      <c r="B573">
        <v>20.2</v>
      </c>
      <c r="C573" s="605">
        <v>18.93</v>
      </c>
      <c r="D573">
        <v>18.510000000000002</v>
      </c>
      <c r="E573">
        <v>18.510000000000002</v>
      </c>
      <c r="F573">
        <v>18.260000000000002</v>
      </c>
      <c r="G573">
        <v>18.079999999999998</v>
      </c>
      <c r="H573" s="418">
        <v>17.62</v>
      </c>
      <c r="R573">
        <f t="shared" si="8"/>
        <v>1.0670892762810353</v>
      </c>
    </row>
    <row r="574" spans="1:18" x14ac:dyDescent="0.25">
      <c r="A574" t="s">
        <v>328</v>
      </c>
      <c r="B574">
        <v>20.74</v>
      </c>
      <c r="C574" s="605">
        <v>19.420000000000002</v>
      </c>
      <c r="D574">
        <v>18.989999999999998</v>
      </c>
      <c r="E574">
        <v>18.989999999999998</v>
      </c>
      <c r="F574">
        <v>18.739999999999998</v>
      </c>
      <c r="G574">
        <v>18.489999999999998</v>
      </c>
      <c r="H574" s="418">
        <v>18.079999999999998</v>
      </c>
      <c r="R574">
        <f t="shared" si="8"/>
        <v>1.0679711637487126</v>
      </c>
    </row>
    <row r="575" spans="1:18" x14ac:dyDescent="0.25">
      <c r="A575" t="s">
        <v>329</v>
      </c>
      <c r="B575">
        <v>14.23</v>
      </c>
      <c r="C575" s="605">
        <v>13.33</v>
      </c>
      <c r="D575">
        <v>13.04</v>
      </c>
      <c r="E575">
        <v>13.04</v>
      </c>
      <c r="F575">
        <v>12.87</v>
      </c>
      <c r="G575">
        <v>12.7</v>
      </c>
      <c r="H575" s="418">
        <v>12.42</v>
      </c>
      <c r="R575">
        <f t="shared" si="8"/>
        <v>1.0675168792198049</v>
      </c>
    </row>
    <row r="576" spans="1:18" x14ac:dyDescent="0.25">
      <c r="A576" t="s">
        <v>330</v>
      </c>
      <c r="B576">
        <v>14.87</v>
      </c>
      <c r="C576" s="605">
        <v>13.93</v>
      </c>
      <c r="D576">
        <v>13.62</v>
      </c>
      <c r="E576">
        <v>13.62</v>
      </c>
      <c r="F576">
        <v>13.44</v>
      </c>
      <c r="G576">
        <v>13.26</v>
      </c>
      <c r="H576" s="418">
        <v>12.97</v>
      </c>
      <c r="R576">
        <f t="shared" si="8"/>
        <v>1.0674802584350322</v>
      </c>
    </row>
    <row r="577" spans="1:18" x14ac:dyDescent="0.25">
      <c r="A577" t="s">
        <v>331</v>
      </c>
      <c r="B577">
        <v>15.35</v>
      </c>
      <c r="C577" s="605">
        <v>14.39</v>
      </c>
      <c r="D577">
        <v>14.07</v>
      </c>
      <c r="E577">
        <v>14.07</v>
      </c>
      <c r="F577">
        <v>13.88</v>
      </c>
      <c r="G577">
        <v>13.7</v>
      </c>
      <c r="H577" s="418">
        <v>13.4</v>
      </c>
      <c r="R577">
        <f t="shared" si="8"/>
        <v>1.0667129951355108</v>
      </c>
    </row>
    <row r="578" spans="1:18" x14ac:dyDescent="0.25">
      <c r="A578" t="s">
        <v>332</v>
      </c>
      <c r="B578">
        <v>15.85</v>
      </c>
      <c r="C578" s="605">
        <v>14.85</v>
      </c>
      <c r="D578">
        <v>14.52</v>
      </c>
      <c r="E578">
        <v>14.52</v>
      </c>
      <c r="F578">
        <v>14.33</v>
      </c>
      <c r="G578">
        <v>14.14</v>
      </c>
      <c r="H578" s="418">
        <v>13.83</v>
      </c>
      <c r="R578">
        <f t="shared" si="8"/>
        <v>1.0673400673400673</v>
      </c>
    </row>
    <row r="579" spans="1:18" x14ac:dyDescent="0.25">
      <c r="A579" t="s">
        <v>333</v>
      </c>
      <c r="B579">
        <v>16.29</v>
      </c>
      <c r="C579" s="605">
        <v>15.29</v>
      </c>
      <c r="D579">
        <v>14.95</v>
      </c>
      <c r="E579">
        <v>14.95</v>
      </c>
      <c r="F579">
        <v>14.75</v>
      </c>
      <c r="G579">
        <v>14.55</v>
      </c>
      <c r="H579" s="418">
        <v>14.23</v>
      </c>
      <c r="R579">
        <f t="shared" si="8"/>
        <v>1.0654022236756049</v>
      </c>
    </row>
    <row r="580" spans="1:18" x14ac:dyDescent="0.25">
      <c r="A580" t="s">
        <v>334</v>
      </c>
      <c r="B580">
        <v>16.850000000000001</v>
      </c>
      <c r="C580" s="605">
        <v>15.79</v>
      </c>
      <c r="D580">
        <v>15.44</v>
      </c>
      <c r="E580">
        <v>15.44</v>
      </c>
      <c r="F580">
        <v>15.23</v>
      </c>
      <c r="G580">
        <v>15.03</v>
      </c>
      <c r="H580" s="418">
        <v>14.7</v>
      </c>
      <c r="R580">
        <f t="shared" si="8"/>
        <v>1.0671310956301459</v>
      </c>
    </row>
    <row r="581" spans="1:18" x14ac:dyDescent="0.25">
      <c r="A581" t="s">
        <v>335</v>
      </c>
      <c r="B581">
        <v>17.43</v>
      </c>
      <c r="C581" s="605">
        <v>16.309999999999999</v>
      </c>
      <c r="D581">
        <v>15.95</v>
      </c>
      <c r="E581">
        <v>15.95</v>
      </c>
      <c r="F581">
        <v>15.74</v>
      </c>
      <c r="G581">
        <v>15.53</v>
      </c>
      <c r="H581" s="418">
        <v>15.19</v>
      </c>
      <c r="R581">
        <f t="shared" si="8"/>
        <v>1.0686695278969958</v>
      </c>
    </row>
    <row r="582" spans="1:18" x14ac:dyDescent="0.25">
      <c r="A582" t="s">
        <v>336</v>
      </c>
      <c r="B582">
        <v>17.95</v>
      </c>
      <c r="C582" s="605">
        <v>16.82</v>
      </c>
      <c r="D582">
        <v>16.45</v>
      </c>
      <c r="E582">
        <v>16.45</v>
      </c>
      <c r="F582">
        <v>16.23</v>
      </c>
      <c r="G582">
        <v>16.010000000000002</v>
      </c>
      <c r="H582" s="418">
        <v>15.66</v>
      </c>
      <c r="R582">
        <f t="shared" si="8"/>
        <v>1.06718192627824</v>
      </c>
    </row>
    <row r="583" spans="1:18" x14ac:dyDescent="0.25">
      <c r="A583" t="s">
        <v>337</v>
      </c>
      <c r="B583">
        <v>18.53</v>
      </c>
      <c r="C583" s="605">
        <v>17.36</v>
      </c>
      <c r="D583">
        <v>16.98</v>
      </c>
      <c r="E583">
        <v>16.98</v>
      </c>
      <c r="F583">
        <v>16.75</v>
      </c>
      <c r="G583">
        <v>16.53</v>
      </c>
      <c r="H583" s="418">
        <v>16.170000000000002</v>
      </c>
      <c r="R583">
        <f t="shared" si="8"/>
        <v>1.0673963133640554</v>
      </c>
    </row>
    <row r="584" spans="1:18" x14ac:dyDescent="0.25">
      <c r="A584" t="s">
        <v>338</v>
      </c>
      <c r="B584">
        <v>19.03</v>
      </c>
      <c r="C584" s="605">
        <v>17.829999999999998</v>
      </c>
      <c r="D584">
        <v>17.440000000000001</v>
      </c>
      <c r="E584">
        <v>17.440000000000001</v>
      </c>
      <c r="F584">
        <v>17.21</v>
      </c>
      <c r="G584">
        <v>16.98</v>
      </c>
      <c r="H584" s="418">
        <v>16.61</v>
      </c>
      <c r="R584">
        <f t="shared" si="8"/>
        <v>1.0673022994952328</v>
      </c>
    </row>
    <row r="585" spans="1:18" x14ac:dyDescent="0.25">
      <c r="A585" t="s">
        <v>339</v>
      </c>
      <c r="B585">
        <v>19.52</v>
      </c>
      <c r="C585" s="605">
        <v>18.29</v>
      </c>
      <c r="D585">
        <v>17.89</v>
      </c>
      <c r="E585">
        <v>17.89</v>
      </c>
      <c r="F585">
        <v>17.649999999999999</v>
      </c>
      <c r="G585">
        <v>17.41</v>
      </c>
      <c r="H585" s="418">
        <v>17.03</v>
      </c>
      <c r="R585">
        <f t="shared" si="8"/>
        <v>1.0672498633132861</v>
      </c>
    </row>
    <row r="586" spans="1:18" x14ac:dyDescent="0.25">
      <c r="A586" t="s">
        <v>340</v>
      </c>
      <c r="B586">
        <v>20.07</v>
      </c>
      <c r="C586" s="605">
        <v>18.79</v>
      </c>
      <c r="D586">
        <v>18.38</v>
      </c>
      <c r="E586">
        <v>18.38</v>
      </c>
      <c r="F586">
        <v>18.14</v>
      </c>
      <c r="G586">
        <v>17.899999999999999</v>
      </c>
      <c r="H586" s="418">
        <v>17.510000000000002</v>
      </c>
      <c r="R586">
        <f t="shared" si="8"/>
        <v>1.0681213411389037</v>
      </c>
    </row>
    <row r="587" spans="1:18" x14ac:dyDescent="0.25">
      <c r="A587" t="s">
        <v>341</v>
      </c>
      <c r="B587">
        <v>20.57</v>
      </c>
      <c r="C587" s="605">
        <v>19.27</v>
      </c>
      <c r="D587">
        <v>18.850000000000001</v>
      </c>
      <c r="E587">
        <v>18.850000000000001</v>
      </c>
      <c r="F587">
        <v>18.600000000000001</v>
      </c>
      <c r="G587">
        <v>18.350000000000001</v>
      </c>
      <c r="H587" s="418">
        <v>17.95</v>
      </c>
      <c r="R587">
        <f t="shared" si="8"/>
        <v>1.0674623767514271</v>
      </c>
    </row>
    <row r="588" spans="1:18" x14ac:dyDescent="0.25">
      <c r="A588" t="s">
        <v>342</v>
      </c>
      <c r="B588">
        <v>21.16</v>
      </c>
      <c r="C588" s="605">
        <v>19.82</v>
      </c>
      <c r="D588">
        <v>19.38</v>
      </c>
      <c r="E588">
        <v>19.38</v>
      </c>
      <c r="F588">
        <v>19.12</v>
      </c>
      <c r="G588">
        <v>18.87</v>
      </c>
      <c r="H588" s="418">
        <v>18.45</v>
      </c>
      <c r="R588">
        <f t="shared" si="8"/>
        <v>1.0676084762865792</v>
      </c>
    </row>
    <row r="589" spans="1:18" x14ac:dyDescent="0.25">
      <c r="A589" t="s">
        <v>343</v>
      </c>
      <c r="B589">
        <v>21.73</v>
      </c>
      <c r="C589" s="605">
        <v>20.37</v>
      </c>
      <c r="D589">
        <v>19.920000000000002</v>
      </c>
      <c r="E589">
        <v>19.920000000000002</v>
      </c>
      <c r="F589">
        <v>19.649999999999999</v>
      </c>
      <c r="G589">
        <v>19.39</v>
      </c>
      <c r="H589" s="418">
        <v>18.96</v>
      </c>
      <c r="R589">
        <f t="shared" si="8"/>
        <v>1.0667648502700049</v>
      </c>
    </row>
    <row r="590" spans="1:18" x14ac:dyDescent="0.25">
      <c r="A590" t="s">
        <v>344</v>
      </c>
      <c r="B590">
        <v>14.88</v>
      </c>
      <c r="C590" s="605">
        <v>13.94</v>
      </c>
      <c r="D590">
        <v>13.63</v>
      </c>
      <c r="E590">
        <v>13.63</v>
      </c>
      <c r="F590">
        <v>13.45</v>
      </c>
      <c r="G590">
        <v>13.27</v>
      </c>
      <c r="H590" s="418">
        <v>12.98</v>
      </c>
      <c r="R590">
        <f t="shared" si="8"/>
        <v>1.0674318507890963</v>
      </c>
    </row>
    <row r="591" spans="1:18" x14ac:dyDescent="0.25">
      <c r="A591" t="s">
        <v>345</v>
      </c>
      <c r="B591">
        <v>15.54</v>
      </c>
      <c r="C591" s="605">
        <v>14.55</v>
      </c>
      <c r="D591">
        <v>14.23</v>
      </c>
      <c r="E591">
        <v>14.23</v>
      </c>
      <c r="F591">
        <v>14.04</v>
      </c>
      <c r="G591">
        <v>13.85</v>
      </c>
      <c r="H591" s="418">
        <v>13.55</v>
      </c>
      <c r="R591">
        <f t="shared" si="8"/>
        <v>1.068041237113402</v>
      </c>
    </row>
    <row r="592" spans="1:18" x14ac:dyDescent="0.25">
      <c r="A592" t="s">
        <v>346</v>
      </c>
      <c r="B592">
        <v>16.100000000000001</v>
      </c>
      <c r="C592" s="605">
        <v>15.09</v>
      </c>
      <c r="D592">
        <v>14.76</v>
      </c>
      <c r="E592">
        <v>14.76</v>
      </c>
      <c r="F592">
        <v>14.56</v>
      </c>
      <c r="G592">
        <v>14.37</v>
      </c>
      <c r="H592" s="418">
        <v>14.05</v>
      </c>
      <c r="R592">
        <f t="shared" si="8"/>
        <v>1.0669317428760769</v>
      </c>
    </row>
    <row r="593" spans="1:18" x14ac:dyDescent="0.25">
      <c r="A593" t="s">
        <v>347</v>
      </c>
      <c r="B593">
        <v>16.600000000000001</v>
      </c>
      <c r="C593" s="605">
        <v>15.57</v>
      </c>
      <c r="D593">
        <v>15.23</v>
      </c>
      <c r="E593">
        <v>15.23</v>
      </c>
      <c r="F593">
        <v>15.03</v>
      </c>
      <c r="G593">
        <v>14.83</v>
      </c>
      <c r="H593" s="418">
        <v>14.5</v>
      </c>
      <c r="R593">
        <f t="shared" si="8"/>
        <v>1.0661528580603725</v>
      </c>
    </row>
    <row r="594" spans="1:18" x14ac:dyDescent="0.25">
      <c r="A594" t="s">
        <v>348</v>
      </c>
      <c r="B594">
        <v>17.11</v>
      </c>
      <c r="C594" s="605">
        <v>16.03</v>
      </c>
      <c r="D594">
        <v>15.68</v>
      </c>
      <c r="E594">
        <v>15.68</v>
      </c>
      <c r="F594">
        <v>15.47</v>
      </c>
      <c r="G594">
        <v>15.26</v>
      </c>
      <c r="H594" s="418">
        <v>14.92</v>
      </c>
      <c r="R594">
        <f t="shared" si="8"/>
        <v>1.0673736743605737</v>
      </c>
    </row>
    <row r="595" spans="1:18" x14ac:dyDescent="0.25">
      <c r="A595" t="s">
        <v>349</v>
      </c>
      <c r="B595">
        <v>17.63</v>
      </c>
      <c r="C595" s="605">
        <v>16.53</v>
      </c>
      <c r="D595">
        <v>16.170000000000002</v>
      </c>
      <c r="E595">
        <v>16.170000000000002</v>
      </c>
      <c r="F595">
        <v>15.95</v>
      </c>
      <c r="G595">
        <v>15.74</v>
      </c>
      <c r="H595" s="418">
        <v>15.39</v>
      </c>
      <c r="R595">
        <f t="shared" si="8"/>
        <v>1.0665456745311555</v>
      </c>
    </row>
    <row r="596" spans="1:18" x14ac:dyDescent="0.25">
      <c r="A596" t="s">
        <v>350</v>
      </c>
      <c r="B596">
        <v>18.21</v>
      </c>
      <c r="C596" s="605">
        <v>17.07</v>
      </c>
      <c r="D596">
        <v>16.690000000000001</v>
      </c>
      <c r="E596">
        <v>16.690000000000001</v>
      </c>
      <c r="F596">
        <v>16.47</v>
      </c>
      <c r="G596">
        <v>16.25</v>
      </c>
      <c r="H596" s="418">
        <v>15.89</v>
      </c>
      <c r="R596">
        <f t="shared" si="8"/>
        <v>1.0667838312829525</v>
      </c>
    </row>
    <row r="597" spans="1:18" x14ac:dyDescent="0.25">
      <c r="A597" t="s">
        <v>351</v>
      </c>
      <c r="B597">
        <v>18.760000000000002</v>
      </c>
      <c r="C597" s="605">
        <v>17.579999999999998</v>
      </c>
      <c r="D597">
        <v>17.190000000000001</v>
      </c>
      <c r="E597">
        <v>17.190000000000001</v>
      </c>
      <c r="F597">
        <v>16.96</v>
      </c>
      <c r="G597">
        <v>16.73</v>
      </c>
      <c r="H597" s="418">
        <v>16.36</v>
      </c>
      <c r="R597">
        <f t="shared" si="8"/>
        <v>1.0671217292377704</v>
      </c>
    </row>
    <row r="598" spans="1:18" x14ac:dyDescent="0.25">
      <c r="A598" t="s">
        <v>352</v>
      </c>
      <c r="B598">
        <v>19.37</v>
      </c>
      <c r="C598" s="605">
        <v>18.149999999999999</v>
      </c>
      <c r="D598">
        <v>17.75</v>
      </c>
      <c r="E598">
        <v>17.75</v>
      </c>
      <c r="F598">
        <v>17.510000000000002</v>
      </c>
      <c r="G598">
        <v>17.28</v>
      </c>
      <c r="H598" s="418">
        <v>16.899999999999999</v>
      </c>
      <c r="R598">
        <f t="shared" ref="R598:R661" si="9">B598/C598</f>
        <v>1.0672176308539947</v>
      </c>
    </row>
    <row r="599" spans="1:18" x14ac:dyDescent="0.25">
      <c r="A599" t="s">
        <v>353</v>
      </c>
      <c r="B599">
        <v>19.95</v>
      </c>
      <c r="C599" s="605">
        <v>18.690000000000001</v>
      </c>
      <c r="D599">
        <v>18.28</v>
      </c>
      <c r="E599">
        <v>18.28</v>
      </c>
      <c r="F599">
        <v>18.04</v>
      </c>
      <c r="G599">
        <v>17.8</v>
      </c>
      <c r="H599" s="418">
        <v>17.41</v>
      </c>
      <c r="R599">
        <f t="shared" si="9"/>
        <v>1.0674157303370786</v>
      </c>
    </row>
    <row r="600" spans="1:18" x14ac:dyDescent="0.25">
      <c r="A600" t="s">
        <v>354</v>
      </c>
      <c r="B600">
        <v>20.49</v>
      </c>
      <c r="C600" s="605">
        <v>19.2</v>
      </c>
      <c r="D600">
        <v>18.78</v>
      </c>
      <c r="E600">
        <v>18.78</v>
      </c>
      <c r="F600">
        <v>18.53</v>
      </c>
      <c r="G600">
        <v>18.28</v>
      </c>
      <c r="H600" s="418">
        <v>17.88</v>
      </c>
      <c r="R600">
        <f t="shared" si="9"/>
        <v>1.0671875</v>
      </c>
    </row>
    <row r="601" spans="1:18" x14ac:dyDescent="0.25">
      <c r="A601" t="s">
        <v>355</v>
      </c>
      <c r="B601">
        <v>21.03</v>
      </c>
      <c r="C601" s="605">
        <v>19.71</v>
      </c>
      <c r="D601">
        <v>19.28</v>
      </c>
      <c r="E601">
        <v>19.28</v>
      </c>
      <c r="F601">
        <v>19.02</v>
      </c>
      <c r="G601">
        <v>18.77</v>
      </c>
      <c r="H601" s="418">
        <v>18.36</v>
      </c>
      <c r="R601">
        <f t="shared" si="9"/>
        <v>1.0669710806697108</v>
      </c>
    </row>
    <row r="602" spans="1:18" x14ac:dyDescent="0.25">
      <c r="A602" t="s">
        <v>356</v>
      </c>
      <c r="B602">
        <v>21.6</v>
      </c>
      <c r="C602" s="605">
        <v>20.23</v>
      </c>
      <c r="D602">
        <v>19.78</v>
      </c>
      <c r="E602">
        <v>19.78</v>
      </c>
      <c r="F602">
        <v>19.52</v>
      </c>
      <c r="G602">
        <v>19.260000000000002</v>
      </c>
      <c r="H602" s="418">
        <v>18.84</v>
      </c>
      <c r="R602">
        <f t="shared" si="9"/>
        <v>1.0677212061295107</v>
      </c>
    </row>
    <row r="603" spans="1:18" x14ac:dyDescent="0.25">
      <c r="A603" t="s">
        <v>357</v>
      </c>
      <c r="B603">
        <v>22.19</v>
      </c>
      <c r="C603" s="605">
        <v>20.79</v>
      </c>
      <c r="D603">
        <v>20.329999999999998</v>
      </c>
      <c r="E603">
        <v>20.329999999999998</v>
      </c>
      <c r="F603">
        <v>20.059999999999999</v>
      </c>
      <c r="G603">
        <v>19.79</v>
      </c>
      <c r="H603" s="418">
        <v>19.350000000000001</v>
      </c>
      <c r="R603">
        <f t="shared" si="9"/>
        <v>1.0673400673400675</v>
      </c>
    </row>
    <row r="604" spans="1:18" x14ac:dyDescent="0.25">
      <c r="A604" t="s">
        <v>358</v>
      </c>
      <c r="B604">
        <v>22.79</v>
      </c>
      <c r="C604" s="605">
        <v>21.36</v>
      </c>
      <c r="D604">
        <v>20.89</v>
      </c>
      <c r="E604">
        <v>20.89</v>
      </c>
      <c r="F604">
        <v>20.61</v>
      </c>
      <c r="G604">
        <v>20.34</v>
      </c>
      <c r="H604" s="418">
        <v>19.89</v>
      </c>
      <c r="R604">
        <f t="shared" si="9"/>
        <v>1.0669475655430711</v>
      </c>
    </row>
    <row r="605" spans="1:18" x14ac:dyDescent="0.25">
      <c r="A605" t="s">
        <v>359</v>
      </c>
      <c r="B605">
        <v>15.58</v>
      </c>
      <c r="C605" s="605">
        <v>14.61</v>
      </c>
      <c r="D605">
        <v>14.29</v>
      </c>
      <c r="E605">
        <v>14.29</v>
      </c>
      <c r="F605">
        <v>14.1</v>
      </c>
      <c r="G605">
        <v>13.91</v>
      </c>
      <c r="H605" s="418">
        <v>13.6</v>
      </c>
      <c r="R605">
        <f t="shared" si="9"/>
        <v>1.0663928815879535</v>
      </c>
    </row>
    <row r="606" spans="1:18" x14ac:dyDescent="0.25">
      <c r="A606" t="s">
        <v>360</v>
      </c>
      <c r="B606">
        <v>16.260000000000002</v>
      </c>
      <c r="C606" s="605">
        <v>15.25</v>
      </c>
      <c r="D606">
        <v>14.91</v>
      </c>
      <c r="E606">
        <v>14.91</v>
      </c>
      <c r="F606">
        <v>14.71</v>
      </c>
      <c r="G606">
        <v>14.51</v>
      </c>
      <c r="H606" s="418">
        <v>14.19</v>
      </c>
      <c r="R606">
        <f t="shared" si="9"/>
        <v>1.0662295081967215</v>
      </c>
    </row>
    <row r="607" spans="1:18" x14ac:dyDescent="0.25">
      <c r="A607" t="s">
        <v>361</v>
      </c>
      <c r="B607">
        <v>16.86</v>
      </c>
      <c r="C607" s="605">
        <v>15.8</v>
      </c>
      <c r="D607">
        <v>15.45</v>
      </c>
      <c r="E607">
        <v>15.45</v>
      </c>
      <c r="F607">
        <v>15.24</v>
      </c>
      <c r="G607">
        <v>15.04</v>
      </c>
      <c r="H607" s="418">
        <v>14.71</v>
      </c>
      <c r="R607">
        <f t="shared" si="9"/>
        <v>1.0670886075949366</v>
      </c>
    </row>
    <row r="608" spans="1:18" x14ac:dyDescent="0.25">
      <c r="A608" t="s">
        <v>362</v>
      </c>
      <c r="B608">
        <v>17.440000000000001</v>
      </c>
      <c r="C608" s="605">
        <v>16.32</v>
      </c>
      <c r="D608">
        <v>15.96</v>
      </c>
      <c r="E608">
        <v>15.96</v>
      </c>
      <c r="F608">
        <v>15.75</v>
      </c>
      <c r="G608">
        <v>15.54</v>
      </c>
      <c r="H608" s="418">
        <v>15.2</v>
      </c>
      <c r="R608">
        <f t="shared" si="9"/>
        <v>1.0686274509803921</v>
      </c>
    </row>
    <row r="609" spans="1:18" x14ac:dyDescent="0.25">
      <c r="A609" t="s">
        <v>363</v>
      </c>
      <c r="B609">
        <v>17.96</v>
      </c>
      <c r="C609" s="605">
        <v>16.829999999999998</v>
      </c>
      <c r="D609">
        <v>16.46</v>
      </c>
      <c r="E609">
        <v>16.46</v>
      </c>
      <c r="F609">
        <v>16.239999999999998</v>
      </c>
      <c r="G609">
        <v>16.02</v>
      </c>
      <c r="H609" s="418">
        <v>15.67</v>
      </c>
      <c r="R609">
        <f t="shared" si="9"/>
        <v>1.0671420083184791</v>
      </c>
    </row>
    <row r="610" spans="1:18" x14ac:dyDescent="0.25">
      <c r="A610" t="s">
        <v>364</v>
      </c>
      <c r="B610">
        <v>18.55</v>
      </c>
      <c r="C610" s="605">
        <v>17.38</v>
      </c>
      <c r="D610">
        <v>17</v>
      </c>
      <c r="E610">
        <v>17</v>
      </c>
      <c r="F610">
        <v>16.77</v>
      </c>
      <c r="G610">
        <v>16.55</v>
      </c>
      <c r="H610" s="418">
        <v>16.190000000000001</v>
      </c>
      <c r="R610">
        <f t="shared" si="9"/>
        <v>1.0673187571921749</v>
      </c>
    </row>
    <row r="611" spans="1:18" x14ac:dyDescent="0.25">
      <c r="A611" t="s">
        <v>365</v>
      </c>
      <c r="B611">
        <v>19.11</v>
      </c>
      <c r="C611" s="605">
        <v>17.91</v>
      </c>
      <c r="D611">
        <v>17.52</v>
      </c>
      <c r="E611">
        <v>17.52</v>
      </c>
      <c r="F611">
        <v>17.29</v>
      </c>
      <c r="G611">
        <v>17.059999999999999</v>
      </c>
      <c r="H611" s="418">
        <v>16.68</v>
      </c>
      <c r="R611">
        <f t="shared" si="9"/>
        <v>1.067001675041876</v>
      </c>
    </row>
    <row r="612" spans="1:18" x14ac:dyDescent="0.25">
      <c r="A612" t="s">
        <v>366</v>
      </c>
      <c r="B612">
        <v>19.72</v>
      </c>
      <c r="C612" s="605">
        <v>18.47</v>
      </c>
      <c r="D612">
        <v>18.059999999999999</v>
      </c>
      <c r="E612">
        <v>18.059999999999999</v>
      </c>
      <c r="F612">
        <v>17.82</v>
      </c>
      <c r="G612">
        <v>17.579999999999998</v>
      </c>
      <c r="H612" s="418">
        <v>17.190000000000001</v>
      </c>
      <c r="R612">
        <f t="shared" si="9"/>
        <v>1.067677314564158</v>
      </c>
    </row>
    <row r="613" spans="1:18" x14ac:dyDescent="0.25">
      <c r="A613" t="s">
        <v>367</v>
      </c>
      <c r="B613">
        <v>20.329999999999998</v>
      </c>
      <c r="C613" s="605">
        <v>19.04</v>
      </c>
      <c r="D613">
        <v>18.62</v>
      </c>
      <c r="E613">
        <v>18.62</v>
      </c>
      <c r="F613">
        <v>18.37</v>
      </c>
      <c r="G613">
        <v>18.13</v>
      </c>
      <c r="H613" s="418">
        <v>17.73</v>
      </c>
      <c r="R613">
        <f t="shared" si="9"/>
        <v>1.0677521008403361</v>
      </c>
    </row>
    <row r="614" spans="1:18" x14ac:dyDescent="0.25">
      <c r="A614" t="s">
        <v>368</v>
      </c>
      <c r="B614">
        <v>20.91</v>
      </c>
      <c r="C614" s="605">
        <v>19.600000000000001</v>
      </c>
      <c r="D614">
        <v>19.170000000000002</v>
      </c>
      <c r="E614">
        <v>19.170000000000002</v>
      </c>
      <c r="F614">
        <v>18.91</v>
      </c>
      <c r="G614">
        <v>18.66</v>
      </c>
      <c r="H614" s="418">
        <v>18.25</v>
      </c>
      <c r="R614">
        <f t="shared" si="9"/>
        <v>1.0668367346938774</v>
      </c>
    </row>
    <row r="615" spans="1:18" x14ac:dyDescent="0.25">
      <c r="A615" t="s">
        <v>369</v>
      </c>
      <c r="B615">
        <v>21.49</v>
      </c>
      <c r="C615" s="605">
        <v>20.13</v>
      </c>
      <c r="D615">
        <v>19.690000000000001</v>
      </c>
      <c r="E615">
        <v>19.690000000000001</v>
      </c>
      <c r="F615">
        <v>19.43</v>
      </c>
      <c r="G615">
        <v>19.170000000000002</v>
      </c>
      <c r="H615" s="418">
        <v>18.75</v>
      </c>
      <c r="R615">
        <f t="shared" si="9"/>
        <v>1.0675608544461004</v>
      </c>
    </row>
    <row r="616" spans="1:18" x14ac:dyDescent="0.25">
      <c r="A616" t="s">
        <v>370</v>
      </c>
      <c r="B616">
        <v>22.03</v>
      </c>
      <c r="C616" s="605">
        <v>20.64</v>
      </c>
      <c r="D616">
        <v>20.190000000000001</v>
      </c>
      <c r="E616">
        <v>20.190000000000001</v>
      </c>
      <c r="F616">
        <v>19.920000000000002</v>
      </c>
      <c r="G616">
        <v>19.649999999999999</v>
      </c>
      <c r="H616" s="418">
        <v>19.22</v>
      </c>
      <c r="R616">
        <f t="shared" si="9"/>
        <v>1.0673449612403101</v>
      </c>
    </row>
    <row r="617" spans="1:18" x14ac:dyDescent="0.25">
      <c r="A617" t="s">
        <v>371</v>
      </c>
      <c r="B617">
        <v>22.69</v>
      </c>
      <c r="C617" s="605">
        <v>21.26</v>
      </c>
      <c r="D617">
        <v>20.79</v>
      </c>
      <c r="E617">
        <v>20.79</v>
      </c>
      <c r="F617">
        <v>20.51</v>
      </c>
      <c r="G617">
        <v>20.239999999999998</v>
      </c>
      <c r="H617" s="418">
        <v>19.79</v>
      </c>
      <c r="R617">
        <f t="shared" si="9"/>
        <v>1.0672624647224835</v>
      </c>
    </row>
    <row r="618" spans="1:18" x14ac:dyDescent="0.25">
      <c r="A618" t="s">
        <v>372</v>
      </c>
      <c r="B618">
        <v>23.32</v>
      </c>
      <c r="C618" s="605">
        <v>21.87</v>
      </c>
      <c r="D618">
        <v>21.39</v>
      </c>
      <c r="E618">
        <v>21.39</v>
      </c>
      <c r="F618">
        <v>21.11</v>
      </c>
      <c r="G618">
        <v>20.83</v>
      </c>
      <c r="H618" s="418">
        <v>20.37</v>
      </c>
      <c r="R618">
        <f t="shared" si="9"/>
        <v>1.0663008687700046</v>
      </c>
    </row>
    <row r="619" spans="1:18" x14ac:dyDescent="0.25">
      <c r="A619" t="s">
        <v>373</v>
      </c>
      <c r="B619">
        <v>23.95</v>
      </c>
      <c r="C619" s="605">
        <v>22.42</v>
      </c>
      <c r="D619">
        <v>21.93</v>
      </c>
      <c r="E619">
        <v>21.93</v>
      </c>
      <c r="F619">
        <v>21.64</v>
      </c>
      <c r="G619">
        <v>21.35</v>
      </c>
      <c r="H619" s="418">
        <v>20.88</v>
      </c>
      <c r="R619">
        <f t="shared" si="9"/>
        <v>1.0682426404995538</v>
      </c>
    </row>
    <row r="620" spans="1:18" x14ac:dyDescent="0.25">
      <c r="A620" t="s">
        <v>374</v>
      </c>
      <c r="B620">
        <v>16.32</v>
      </c>
      <c r="C620" s="605">
        <v>15.31</v>
      </c>
      <c r="D620">
        <v>14.97</v>
      </c>
      <c r="E620">
        <v>14.97</v>
      </c>
      <c r="F620">
        <v>14.77</v>
      </c>
      <c r="G620">
        <v>14.57</v>
      </c>
      <c r="H620" s="418">
        <v>14.25</v>
      </c>
      <c r="R620">
        <f t="shared" si="9"/>
        <v>1.0659699542782495</v>
      </c>
    </row>
    <row r="621" spans="1:18" x14ac:dyDescent="0.25">
      <c r="A621" t="s">
        <v>375</v>
      </c>
      <c r="B621">
        <v>17.07</v>
      </c>
      <c r="C621" s="605">
        <v>16.010000000000002</v>
      </c>
      <c r="D621">
        <v>15.66</v>
      </c>
      <c r="E621">
        <v>15.66</v>
      </c>
      <c r="F621">
        <v>15.45</v>
      </c>
      <c r="G621">
        <v>15.24</v>
      </c>
      <c r="H621" s="418">
        <v>14.9</v>
      </c>
      <c r="R621">
        <f t="shared" si="9"/>
        <v>1.066208619612742</v>
      </c>
    </row>
    <row r="622" spans="1:18" x14ac:dyDescent="0.25">
      <c r="A622" t="s">
        <v>376</v>
      </c>
      <c r="B622">
        <v>17.670000000000002</v>
      </c>
      <c r="C622" s="605">
        <v>16.57</v>
      </c>
      <c r="D622">
        <v>16.21</v>
      </c>
      <c r="E622">
        <v>16.21</v>
      </c>
      <c r="F622">
        <v>15.99</v>
      </c>
      <c r="G622">
        <v>15.78</v>
      </c>
      <c r="H622" s="418">
        <v>15.43</v>
      </c>
      <c r="R622">
        <f t="shared" si="9"/>
        <v>1.0663850331925167</v>
      </c>
    </row>
    <row r="623" spans="1:18" x14ac:dyDescent="0.25">
      <c r="A623" t="s">
        <v>377</v>
      </c>
      <c r="B623">
        <v>18.23</v>
      </c>
      <c r="C623" s="605">
        <v>17.09</v>
      </c>
      <c r="D623">
        <v>16.71</v>
      </c>
      <c r="E623">
        <v>16.71</v>
      </c>
      <c r="F623">
        <v>16.489999999999998</v>
      </c>
      <c r="G623">
        <v>16.27</v>
      </c>
      <c r="H623" s="418">
        <v>15.91</v>
      </c>
      <c r="R623">
        <f t="shared" si="9"/>
        <v>1.0667056758338209</v>
      </c>
    </row>
    <row r="624" spans="1:18" x14ac:dyDescent="0.25">
      <c r="A624" t="s">
        <v>378</v>
      </c>
      <c r="B624">
        <v>18.84</v>
      </c>
      <c r="C624" s="605">
        <v>17.63</v>
      </c>
      <c r="D624">
        <v>17.239999999999998</v>
      </c>
      <c r="E624">
        <v>17.239999999999998</v>
      </c>
      <c r="F624">
        <v>17.010000000000002</v>
      </c>
      <c r="G624">
        <v>16.78</v>
      </c>
      <c r="H624" s="418">
        <v>16.41</v>
      </c>
      <c r="R624">
        <f t="shared" si="9"/>
        <v>1.0686330119115146</v>
      </c>
    </row>
    <row r="625" spans="1:18" x14ac:dyDescent="0.25">
      <c r="A625" t="s">
        <v>379</v>
      </c>
      <c r="B625">
        <v>19.48</v>
      </c>
      <c r="C625" s="605">
        <v>18.23</v>
      </c>
      <c r="D625">
        <v>17.829999999999998</v>
      </c>
      <c r="E625">
        <v>17.829999999999998</v>
      </c>
      <c r="F625">
        <v>17.59</v>
      </c>
      <c r="G625">
        <v>17.36</v>
      </c>
      <c r="H625" s="418">
        <v>16.98</v>
      </c>
      <c r="R625">
        <f t="shared" si="9"/>
        <v>1.0685682940208447</v>
      </c>
    </row>
    <row r="626" spans="1:18" x14ac:dyDescent="0.25">
      <c r="A626" t="s">
        <v>380</v>
      </c>
      <c r="B626">
        <v>20.07</v>
      </c>
      <c r="C626" s="605">
        <v>18.79</v>
      </c>
      <c r="D626">
        <v>18.38</v>
      </c>
      <c r="E626">
        <v>18.38</v>
      </c>
      <c r="F626">
        <v>18.14</v>
      </c>
      <c r="G626">
        <v>17.899999999999999</v>
      </c>
      <c r="H626" s="418">
        <v>17.510000000000002</v>
      </c>
      <c r="R626">
        <f t="shared" si="9"/>
        <v>1.0681213411389037</v>
      </c>
    </row>
    <row r="627" spans="1:18" x14ac:dyDescent="0.25">
      <c r="A627" t="s">
        <v>381</v>
      </c>
      <c r="B627">
        <v>20.69</v>
      </c>
      <c r="C627" s="605">
        <v>19.37</v>
      </c>
      <c r="D627">
        <v>18.940000000000001</v>
      </c>
      <c r="E627">
        <v>18.940000000000001</v>
      </c>
      <c r="F627">
        <v>18.690000000000001</v>
      </c>
      <c r="G627">
        <v>18.440000000000001</v>
      </c>
      <c r="H627" s="418">
        <v>18.03</v>
      </c>
      <c r="R627">
        <f t="shared" si="9"/>
        <v>1.0681466184821891</v>
      </c>
    </row>
    <row r="628" spans="1:18" x14ac:dyDescent="0.25">
      <c r="A628" t="s">
        <v>382</v>
      </c>
      <c r="B628">
        <v>21.36</v>
      </c>
      <c r="C628" s="605">
        <v>20.010000000000002</v>
      </c>
      <c r="D628">
        <v>19.57</v>
      </c>
      <c r="E628">
        <v>19.57</v>
      </c>
      <c r="F628">
        <v>19.309999999999999</v>
      </c>
      <c r="G628">
        <v>19.05</v>
      </c>
      <c r="H628" s="418">
        <v>18.63</v>
      </c>
      <c r="R628">
        <f t="shared" si="9"/>
        <v>1.0674662668665666</v>
      </c>
    </row>
    <row r="629" spans="1:18" x14ac:dyDescent="0.25">
      <c r="A629" t="s">
        <v>383</v>
      </c>
      <c r="B629">
        <v>21.95</v>
      </c>
      <c r="C629" s="605">
        <v>20.57</v>
      </c>
      <c r="D629">
        <v>20.12</v>
      </c>
      <c r="E629">
        <v>20.12</v>
      </c>
      <c r="F629">
        <v>19.850000000000001</v>
      </c>
      <c r="G629">
        <v>19.59</v>
      </c>
      <c r="H629" s="418">
        <v>19.16</v>
      </c>
      <c r="R629">
        <f t="shared" si="9"/>
        <v>1.067087992221682</v>
      </c>
    </row>
    <row r="630" spans="1:18" x14ac:dyDescent="0.25">
      <c r="A630" t="s">
        <v>384</v>
      </c>
      <c r="B630">
        <v>22.61</v>
      </c>
      <c r="C630" s="605">
        <v>21.18</v>
      </c>
      <c r="D630">
        <v>20.71</v>
      </c>
      <c r="E630">
        <v>20.71</v>
      </c>
      <c r="F630">
        <v>20.43</v>
      </c>
      <c r="G630">
        <v>20.16</v>
      </c>
      <c r="H630" s="418">
        <v>19.72</v>
      </c>
      <c r="R630">
        <f t="shared" si="9"/>
        <v>1.0675165250236072</v>
      </c>
    </row>
    <row r="631" spans="1:18" x14ac:dyDescent="0.25">
      <c r="A631" t="s">
        <v>385</v>
      </c>
      <c r="B631">
        <v>23.2</v>
      </c>
      <c r="C631" s="605">
        <v>21.73</v>
      </c>
      <c r="D631">
        <v>21.25</v>
      </c>
      <c r="E631">
        <v>21.25</v>
      </c>
      <c r="F631">
        <v>20.97</v>
      </c>
      <c r="G631">
        <v>20.69</v>
      </c>
      <c r="H631" s="418">
        <v>20.23</v>
      </c>
      <c r="R631">
        <f t="shared" si="9"/>
        <v>1.06764841233318</v>
      </c>
    </row>
    <row r="632" spans="1:18" x14ac:dyDescent="0.25">
      <c r="A632" t="s">
        <v>386</v>
      </c>
      <c r="B632">
        <v>23.82</v>
      </c>
      <c r="C632" s="605">
        <v>22.32</v>
      </c>
      <c r="D632">
        <v>21.83</v>
      </c>
      <c r="E632">
        <v>21.83</v>
      </c>
      <c r="F632">
        <v>21.54</v>
      </c>
      <c r="G632">
        <v>21.25</v>
      </c>
      <c r="H632" s="418">
        <v>20.78</v>
      </c>
      <c r="R632">
        <f t="shared" si="9"/>
        <v>1.0672043010752688</v>
      </c>
    </row>
    <row r="633" spans="1:18" x14ac:dyDescent="0.25">
      <c r="A633" t="s">
        <v>387</v>
      </c>
      <c r="B633">
        <v>24.47</v>
      </c>
      <c r="C633" s="605">
        <v>22.92</v>
      </c>
      <c r="D633">
        <v>22.42</v>
      </c>
      <c r="E633">
        <v>22.42</v>
      </c>
      <c r="F633">
        <v>22.12</v>
      </c>
      <c r="G633">
        <v>21.83</v>
      </c>
      <c r="H633" s="418">
        <v>21.35</v>
      </c>
      <c r="R633">
        <f t="shared" si="9"/>
        <v>1.0676265270506107</v>
      </c>
    </row>
    <row r="634" spans="1:18" x14ac:dyDescent="0.25">
      <c r="A634" t="s">
        <v>388</v>
      </c>
      <c r="B634">
        <v>25.18</v>
      </c>
      <c r="C634" s="605">
        <v>23.59</v>
      </c>
      <c r="D634">
        <v>23.07</v>
      </c>
      <c r="E634">
        <v>23.07</v>
      </c>
      <c r="F634">
        <v>22.76</v>
      </c>
      <c r="G634">
        <v>22.46</v>
      </c>
      <c r="H634" s="418">
        <v>21.97</v>
      </c>
      <c r="R634">
        <f t="shared" si="9"/>
        <v>1.0674014412886816</v>
      </c>
    </row>
    <row r="635" spans="1:18" x14ac:dyDescent="0.25">
      <c r="A635" t="s">
        <v>389</v>
      </c>
      <c r="B635">
        <v>17.12</v>
      </c>
      <c r="C635" s="605">
        <v>16.04</v>
      </c>
      <c r="D635">
        <v>15.69</v>
      </c>
      <c r="E635">
        <v>15.69</v>
      </c>
      <c r="F635">
        <v>15.48</v>
      </c>
      <c r="G635">
        <v>15.27</v>
      </c>
      <c r="H635" s="418">
        <v>14.93</v>
      </c>
      <c r="R635">
        <f t="shared" si="9"/>
        <v>1.0673316708229428</v>
      </c>
    </row>
    <row r="636" spans="1:18" x14ac:dyDescent="0.25">
      <c r="A636" t="s">
        <v>390</v>
      </c>
      <c r="B636">
        <v>17.93</v>
      </c>
      <c r="C636" s="605">
        <v>16.809999999999999</v>
      </c>
      <c r="D636">
        <v>16.440000000000001</v>
      </c>
      <c r="E636">
        <v>16.440000000000001</v>
      </c>
      <c r="F636">
        <v>16.22</v>
      </c>
      <c r="G636">
        <v>16</v>
      </c>
      <c r="H636" s="418">
        <v>15.65</v>
      </c>
      <c r="R636">
        <f t="shared" si="9"/>
        <v>1.0666270077334921</v>
      </c>
    </row>
    <row r="637" spans="1:18" x14ac:dyDescent="0.25">
      <c r="A637" t="s">
        <v>391</v>
      </c>
      <c r="B637">
        <v>18.559999999999999</v>
      </c>
      <c r="C637" s="605">
        <v>17.39</v>
      </c>
      <c r="D637">
        <v>17.010000000000002</v>
      </c>
      <c r="E637">
        <v>17.010000000000002</v>
      </c>
      <c r="F637">
        <v>16.78</v>
      </c>
      <c r="G637">
        <v>16.559999999999999</v>
      </c>
      <c r="H637" s="418">
        <v>16.2</v>
      </c>
      <c r="R637">
        <f t="shared" si="9"/>
        <v>1.0672800460034502</v>
      </c>
    </row>
    <row r="638" spans="1:18" x14ac:dyDescent="0.25">
      <c r="A638" t="s">
        <v>392</v>
      </c>
      <c r="B638">
        <v>19.13</v>
      </c>
      <c r="C638" s="605">
        <v>17.93</v>
      </c>
      <c r="D638">
        <v>17.54</v>
      </c>
      <c r="E638">
        <v>17.54</v>
      </c>
      <c r="F638">
        <v>17.309999999999999</v>
      </c>
      <c r="G638">
        <v>17.079999999999998</v>
      </c>
      <c r="H638" s="418">
        <v>16.7</v>
      </c>
      <c r="R638">
        <f t="shared" si="9"/>
        <v>1.0669269380925823</v>
      </c>
    </row>
    <row r="639" spans="1:18" x14ac:dyDescent="0.25">
      <c r="A639" t="s">
        <v>393</v>
      </c>
      <c r="B639">
        <v>19.75</v>
      </c>
      <c r="C639" s="605">
        <v>18.5</v>
      </c>
      <c r="D639">
        <v>18.09</v>
      </c>
      <c r="E639">
        <v>18.09</v>
      </c>
      <c r="F639">
        <v>17.850000000000001</v>
      </c>
      <c r="G639">
        <v>17.61</v>
      </c>
      <c r="H639" s="418">
        <v>17.22</v>
      </c>
      <c r="R639">
        <f t="shared" si="9"/>
        <v>1.0675675675675675</v>
      </c>
    </row>
    <row r="640" spans="1:18" x14ac:dyDescent="0.25">
      <c r="A640" t="s">
        <v>394</v>
      </c>
      <c r="B640">
        <v>20.39</v>
      </c>
      <c r="C640" s="605">
        <v>19.13</v>
      </c>
      <c r="D640">
        <v>18.71</v>
      </c>
      <c r="E640">
        <v>18.71</v>
      </c>
      <c r="F640">
        <v>18.46</v>
      </c>
      <c r="G640">
        <v>18.21</v>
      </c>
      <c r="H640" s="418">
        <v>17.809999999999999</v>
      </c>
      <c r="R640">
        <f t="shared" si="9"/>
        <v>1.0658651332984841</v>
      </c>
    </row>
    <row r="641" spans="1:18" x14ac:dyDescent="0.25">
      <c r="A641" t="s">
        <v>395</v>
      </c>
      <c r="B641">
        <v>21.06</v>
      </c>
      <c r="C641" s="605">
        <v>19.73</v>
      </c>
      <c r="D641">
        <v>19.3</v>
      </c>
      <c r="E641">
        <v>19.3</v>
      </c>
      <c r="F641">
        <v>19.04</v>
      </c>
      <c r="G641">
        <v>18.79</v>
      </c>
      <c r="H641" s="418">
        <v>18.38</v>
      </c>
      <c r="R641">
        <f t="shared" si="9"/>
        <v>1.067410035478966</v>
      </c>
    </row>
    <row r="642" spans="1:18" x14ac:dyDescent="0.25">
      <c r="A642" t="s">
        <v>396</v>
      </c>
      <c r="B642">
        <v>21.72</v>
      </c>
      <c r="C642" s="605">
        <v>20.36</v>
      </c>
      <c r="D642">
        <v>19.91</v>
      </c>
      <c r="E642">
        <v>19.91</v>
      </c>
      <c r="F642">
        <v>19.64</v>
      </c>
      <c r="G642">
        <v>19.38</v>
      </c>
      <c r="H642" s="418">
        <v>18.95</v>
      </c>
      <c r="R642">
        <f t="shared" si="9"/>
        <v>1.0667976424361494</v>
      </c>
    </row>
    <row r="643" spans="1:18" x14ac:dyDescent="0.25">
      <c r="A643" t="s">
        <v>397</v>
      </c>
      <c r="B643">
        <v>22.41</v>
      </c>
      <c r="C643" s="605">
        <v>21</v>
      </c>
      <c r="D643">
        <v>20.54</v>
      </c>
      <c r="E643">
        <v>20.54</v>
      </c>
      <c r="F643">
        <v>20.27</v>
      </c>
      <c r="G643">
        <v>20</v>
      </c>
      <c r="H643" s="418">
        <v>19.559999999999999</v>
      </c>
      <c r="R643">
        <f t="shared" si="9"/>
        <v>1.0671428571428572</v>
      </c>
    </row>
    <row r="644" spans="1:18" x14ac:dyDescent="0.25">
      <c r="A644" t="s">
        <v>398</v>
      </c>
      <c r="B644">
        <v>23.04</v>
      </c>
      <c r="C644" s="605">
        <v>21.58</v>
      </c>
      <c r="D644">
        <v>21.11</v>
      </c>
      <c r="E644">
        <v>21.11</v>
      </c>
      <c r="F644">
        <v>20.83</v>
      </c>
      <c r="G644">
        <v>20.55</v>
      </c>
      <c r="H644" s="418">
        <v>20.100000000000001</v>
      </c>
      <c r="R644">
        <f t="shared" si="9"/>
        <v>1.0676552363299352</v>
      </c>
    </row>
    <row r="645" spans="1:18" x14ac:dyDescent="0.25">
      <c r="A645" t="s">
        <v>399</v>
      </c>
      <c r="B645">
        <v>23.71</v>
      </c>
      <c r="C645" s="605">
        <v>22.23</v>
      </c>
      <c r="D645">
        <v>21.74</v>
      </c>
      <c r="E645">
        <v>21.74</v>
      </c>
      <c r="F645">
        <v>21.45</v>
      </c>
      <c r="G645">
        <v>21.16</v>
      </c>
      <c r="H645" s="418">
        <v>20.69</v>
      </c>
      <c r="R645">
        <f t="shared" si="9"/>
        <v>1.0665766981556455</v>
      </c>
    </row>
    <row r="646" spans="1:18" x14ac:dyDescent="0.25">
      <c r="A646" t="s">
        <v>400</v>
      </c>
      <c r="B646">
        <v>24.38</v>
      </c>
      <c r="C646" s="605">
        <v>22.85</v>
      </c>
      <c r="D646">
        <v>22.35</v>
      </c>
      <c r="E646">
        <v>22.35</v>
      </c>
      <c r="F646">
        <v>22.05</v>
      </c>
      <c r="G646">
        <v>21.76</v>
      </c>
      <c r="H646" s="418">
        <v>21.28</v>
      </c>
      <c r="R646">
        <f t="shared" si="9"/>
        <v>1.0669584245076584</v>
      </c>
    </row>
    <row r="647" spans="1:18" x14ac:dyDescent="0.25">
      <c r="A647" t="s">
        <v>401</v>
      </c>
      <c r="B647">
        <v>25.03</v>
      </c>
      <c r="C647" s="605">
        <v>23.46</v>
      </c>
      <c r="D647">
        <v>22.94</v>
      </c>
      <c r="E647">
        <v>22.94</v>
      </c>
      <c r="F647">
        <v>22.63</v>
      </c>
      <c r="G647">
        <v>22.33</v>
      </c>
      <c r="H647" s="418">
        <v>21.84</v>
      </c>
      <c r="R647">
        <f t="shared" si="9"/>
        <v>1.06692242114237</v>
      </c>
    </row>
    <row r="648" spans="1:18" x14ac:dyDescent="0.25">
      <c r="A648" t="s">
        <v>402</v>
      </c>
      <c r="B648">
        <v>25.74</v>
      </c>
      <c r="C648" s="605">
        <v>24.09</v>
      </c>
      <c r="D648">
        <v>23.56</v>
      </c>
      <c r="E648">
        <v>23.56</v>
      </c>
      <c r="F648">
        <v>23.25</v>
      </c>
      <c r="G648">
        <v>22.94</v>
      </c>
      <c r="H648" s="418">
        <v>22.44</v>
      </c>
      <c r="R648">
        <f t="shared" si="9"/>
        <v>1.0684931506849316</v>
      </c>
    </row>
    <row r="649" spans="1:18" x14ac:dyDescent="0.25">
      <c r="A649" t="s">
        <v>403</v>
      </c>
      <c r="B649">
        <v>26.46</v>
      </c>
      <c r="C649" s="605">
        <v>24.78</v>
      </c>
      <c r="D649">
        <v>24.23</v>
      </c>
      <c r="E649">
        <v>24.23</v>
      </c>
      <c r="F649">
        <v>23.91</v>
      </c>
      <c r="G649">
        <v>23.59</v>
      </c>
      <c r="H649" s="418">
        <v>23.07</v>
      </c>
      <c r="R649">
        <f t="shared" si="9"/>
        <v>1.0677966101694916</v>
      </c>
    </row>
    <row r="650" spans="1:18" x14ac:dyDescent="0.25">
      <c r="A650" t="s">
        <v>404</v>
      </c>
      <c r="B650">
        <v>18.010000000000002</v>
      </c>
      <c r="C650" s="605">
        <v>16.89</v>
      </c>
      <c r="D650">
        <v>16.52</v>
      </c>
      <c r="E650">
        <v>16.52</v>
      </c>
      <c r="F650">
        <v>16.3</v>
      </c>
      <c r="G650">
        <v>16.079999999999998</v>
      </c>
      <c r="H650" s="418">
        <v>15.73</v>
      </c>
      <c r="R650">
        <f t="shared" si="9"/>
        <v>1.0663114268798106</v>
      </c>
    </row>
    <row r="651" spans="1:18" x14ac:dyDescent="0.25">
      <c r="A651" t="s">
        <v>405</v>
      </c>
      <c r="B651">
        <v>18.84</v>
      </c>
      <c r="C651" s="605">
        <v>17.63</v>
      </c>
      <c r="D651">
        <v>17.239999999999998</v>
      </c>
      <c r="E651">
        <v>17.239999999999998</v>
      </c>
      <c r="F651">
        <v>17.010000000000002</v>
      </c>
      <c r="G651">
        <v>16.78</v>
      </c>
      <c r="H651" s="418">
        <v>16.41</v>
      </c>
      <c r="R651">
        <f t="shared" si="9"/>
        <v>1.0686330119115146</v>
      </c>
    </row>
    <row r="652" spans="1:18" x14ac:dyDescent="0.25">
      <c r="A652" t="s">
        <v>406</v>
      </c>
      <c r="B652">
        <v>19.52</v>
      </c>
      <c r="C652" s="605">
        <v>18.29</v>
      </c>
      <c r="D652">
        <v>17.89</v>
      </c>
      <c r="E652">
        <v>17.89</v>
      </c>
      <c r="F652">
        <v>17.649999999999999</v>
      </c>
      <c r="G652">
        <v>17.41</v>
      </c>
      <c r="H652" s="418">
        <v>17.03</v>
      </c>
      <c r="R652">
        <f t="shared" si="9"/>
        <v>1.0672498633132861</v>
      </c>
    </row>
    <row r="653" spans="1:18" x14ac:dyDescent="0.25">
      <c r="A653" t="s">
        <v>407</v>
      </c>
      <c r="B653">
        <v>20.13</v>
      </c>
      <c r="C653" s="605">
        <v>18.87</v>
      </c>
      <c r="D653">
        <v>18.45</v>
      </c>
      <c r="E653">
        <v>18.45</v>
      </c>
      <c r="F653">
        <v>18.2</v>
      </c>
      <c r="G653">
        <v>17.96</v>
      </c>
      <c r="H653" s="418">
        <v>17.559999999999999</v>
      </c>
      <c r="R653">
        <f t="shared" si="9"/>
        <v>1.066772655007949</v>
      </c>
    </row>
    <row r="654" spans="1:18" x14ac:dyDescent="0.25">
      <c r="A654" t="s">
        <v>408</v>
      </c>
      <c r="B654">
        <v>20.79</v>
      </c>
      <c r="C654" s="605">
        <v>19.48</v>
      </c>
      <c r="D654">
        <v>19.05</v>
      </c>
      <c r="E654">
        <v>19.05</v>
      </c>
      <c r="F654">
        <v>18.8</v>
      </c>
      <c r="G654">
        <v>18.55</v>
      </c>
      <c r="H654" s="418">
        <v>18.14</v>
      </c>
      <c r="R654">
        <f t="shared" si="9"/>
        <v>1.0672484599589322</v>
      </c>
    </row>
    <row r="655" spans="1:18" x14ac:dyDescent="0.25">
      <c r="A655" t="s">
        <v>409</v>
      </c>
      <c r="B655">
        <v>21.48</v>
      </c>
      <c r="C655" s="605">
        <v>20.12</v>
      </c>
      <c r="D655">
        <v>19.68</v>
      </c>
      <c r="E655">
        <v>19.68</v>
      </c>
      <c r="F655">
        <v>19.420000000000002</v>
      </c>
      <c r="G655">
        <v>19.16</v>
      </c>
      <c r="H655" s="418">
        <v>18.739999999999998</v>
      </c>
      <c r="R655">
        <f t="shared" si="9"/>
        <v>1.0675944333996024</v>
      </c>
    </row>
    <row r="656" spans="1:18" x14ac:dyDescent="0.25">
      <c r="A656" t="s">
        <v>410</v>
      </c>
      <c r="B656">
        <v>22.13</v>
      </c>
      <c r="C656" s="605">
        <v>20.73</v>
      </c>
      <c r="D656">
        <v>20.27</v>
      </c>
      <c r="E656">
        <v>20.27</v>
      </c>
      <c r="F656">
        <v>20</v>
      </c>
      <c r="G656">
        <v>19.73</v>
      </c>
      <c r="H656" s="418">
        <v>19.3</v>
      </c>
      <c r="R656">
        <f t="shared" si="9"/>
        <v>1.0675349734684032</v>
      </c>
    </row>
    <row r="657" spans="1:18" x14ac:dyDescent="0.25">
      <c r="A657" t="s">
        <v>411</v>
      </c>
      <c r="B657">
        <v>22.8</v>
      </c>
      <c r="C657" s="605">
        <v>21.37</v>
      </c>
      <c r="D657">
        <v>20.9</v>
      </c>
      <c r="E657">
        <v>20.9</v>
      </c>
      <c r="F657">
        <v>20.62</v>
      </c>
      <c r="G657">
        <v>20.350000000000001</v>
      </c>
      <c r="H657" s="418">
        <v>19.899999999999999</v>
      </c>
      <c r="R657">
        <f t="shared" si="9"/>
        <v>1.066916237716425</v>
      </c>
    </row>
    <row r="658" spans="1:18" x14ac:dyDescent="0.25">
      <c r="A658" t="s">
        <v>412</v>
      </c>
      <c r="B658">
        <v>23.57</v>
      </c>
      <c r="C658" s="605">
        <v>22.08</v>
      </c>
      <c r="D658">
        <v>21.59</v>
      </c>
      <c r="E658">
        <v>21.59</v>
      </c>
      <c r="F658">
        <v>21.3</v>
      </c>
      <c r="G658">
        <v>21.02</v>
      </c>
      <c r="H658" s="418">
        <v>20.56</v>
      </c>
      <c r="R658">
        <f t="shared" si="9"/>
        <v>1.0674818840579712</v>
      </c>
    </row>
    <row r="659" spans="1:18" x14ac:dyDescent="0.25">
      <c r="A659" t="s">
        <v>413</v>
      </c>
      <c r="B659">
        <v>24.27</v>
      </c>
      <c r="C659" s="605">
        <v>22.76</v>
      </c>
      <c r="D659">
        <v>22.26</v>
      </c>
      <c r="E659">
        <v>22.26</v>
      </c>
      <c r="F659">
        <v>21.96</v>
      </c>
      <c r="G659">
        <v>21.67</v>
      </c>
      <c r="H659" s="418">
        <v>21.19</v>
      </c>
      <c r="R659">
        <f t="shared" si="9"/>
        <v>1.0663444639718804</v>
      </c>
    </row>
    <row r="660" spans="1:18" x14ac:dyDescent="0.25">
      <c r="A660" t="s">
        <v>414</v>
      </c>
      <c r="B660">
        <v>24.93</v>
      </c>
      <c r="C660" s="605">
        <v>23.35</v>
      </c>
      <c r="D660">
        <v>22.84</v>
      </c>
      <c r="E660">
        <v>22.84</v>
      </c>
      <c r="F660">
        <v>22.54</v>
      </c>
      <c r="G660">
        <v>22.24</v>
      </c>
      <c r="H660" s="418">
        <v>21.75</v>
      </c>
      <c r="R660">
        <f t="shared" si="9"/>
        <v>1.0676659528907921</v>
      </c>
    </row>
    <row r="661" spans="1:18" x14ac:dyDescent="0.25">
      <c r="A661" t="s">
        <v>415</v>
      </c>
      <c r="B661">
        <v>25.65</v>
      </c>
      <c r="C661" s="605">
        <v>24.04</v>
      </c>
      <c r="D661">
        <v>23.51</v>
      </c>
      <c r="E661">
        <v>23.51</v>
      </c>
      <c r="F661">
        <v>23.2</v>
      </c>
      <c r="G661">
        <v>22.89</v>
      </c>
      <c r="H661" s="418">
        <v>22.39</v>
      </c>
      <c r="R661">
        <f t="shared" si="9"/>
        <v>1.0669717138103161</v>
      </c>
    </row>
    <row r="662" spans="1:18" x14ac:dyDescent="0.25">
      <c r="A662" t="s">
        <v>416</v>
      </c>
      <c r="B662">
        <v>26.38</v>
      </c>
      <c r="C662" s="605">
        <v>24.7</v>
      </c>
      <c r="D662">
        <v>24.16</v>
      </c>
      <c r="E662">
        <v>24.16</v>
      </c>
      <c r="F662">
        <v>23.84</v>
      </c>
      <c r="G662">
        <v>23.52</v>
      </c>
      <c r="H662" s="418">
        <v>23</v>
      </c>
      <c r="R662">
        <f t="shared" ref="R662:R725" si="10">B662/C662</f>
        <v>1.0680161943319837</v>
      </c>
    </row>
    <row r="663" spans="1:18" x14ac:dyDescent="0.25">
      <c r="A663" t="s">
        <v>417</v>
      </c>
      <c r="B663">
        <v>27.15</v>
      </c>
      <c r="C663" s="605">
        <v>25.44</v>
      </c>
      <c r="D663">
        <v>24.88</v>
      </c>
      <c r="E663">
        <v>24.88</v>
      </c>
      <c r="F663">
        <v>24.55</v>
      </c>
      <c r="G663">
        <v>24.22</v>
      </c>
      <c r="H663" s="418">
        <v>23.69</v>
      </c>
      <c r="R663">
        <f t="shared" si="10"/>
        <v>1.0672169811320753</v>
      </c>
    </row>
    <row r="664" spans="1:18" x14ac:dyDescent="0.25">
      <c r="A664" t="s">
        <v>418</v>
      </c>
      <c r="B664">
        <v>27.88</v>
      </c>
      <c r="C664" s="605">
        <v>26.15</v>
      </c>
      <c r="D664">
        <v>25.57</v>
      </c>
      <c r="E664">
        <v>25.57</v>
      </c>
      <c r="F664">
        <v>25.23</v>
      </c>
      <c r="G664">
        <v>24.89</v>
      </c>
      <c r="H664" s="418">
        <v>24.34</v>
      </c>
      <c r="R664">
        <f t="shared" si="10"/>
        <v>1.0661567877629063</v>
      </c>
    </row>
    <row r="665" spans="1:18" x14ac:dyDescent="0.25">
      <c r="A665" t="s">
        <v>419</v>
      </c>
      <c r="B665">
        <v>19.03</v>
      </c>
      <c r="C665" s="605">
        <v>17.829999999999998</v>
      </c>
      <c r="D665">
        <v>17.440000000000001</v>
      </c>
      <c r="E665">
        <v>17.440000000000001</v>
      </c>
      <c r="F665">
        <v>17.21</v>
      </c>
      <c r="G665">
        <v>16.98</v>
      </c>
      <c r="H665" s="418">
        <v>16.61</v>
      </c>
      <c r="R665">
        <f t="shared" si="10"/>
        <v>1.0673022994952328</v>
      </c>
    </row>
    <row r="666" spans="1:18" x14ac:dyDescent="0.25">
      <c r="A666" t="s">
        <v>420</v>
      </c>
      <c r="B666">
        <v>19.850000000000001</v>
      </c>
      <c r="C666" s="605">
        <v>18.600000000000001</v>
      </c>
      <c r="D666">
        <v>18.190000000000001</v>
      </c>
      <c r="E666">
        <v>18.190000000000001</v>
      </c>
      <c r="F666">
        <v>17.95</v>
      </c>
      <c r="G666">
        <v>17.71</v>
      </c>
      <c r="H666" s="418">
        <v>17.32</v>
      </c>
      <c r="R666">
        <f t="shared" si="10"/>
        <v>1.0672043010752688</v>
      </c>
    </row>
    <row r="667" spans="1:18" x14ac:dyDescent="0.25">
      <c r="A667" t="s">
        <v>421</v>
      </c>
      <c r="B667">
        <v>20.55</v>
      </c>
      <c r="C667" s="605">
        <v>19.260000000000002</v>
      </c>
      <c r="D667">
        <v>18.84</v>
      </c>
      <c r="E667">
        <v>18.84</v>
      </c>
      <c r="F667">
        <v>18.59</v>
      </c>
      <c r="G667">
        <v>18.34</v>
      </c>
      <c r="H667" s="418">
        <v>17.940000000000001</v>
      </c>
      <c r="R667">
        <f t="shared" si="10"/>
        <v>1.0669781931464173</v>
      </c>
    </row>
    <row r="668" spans="1:18" x14ac:dyDescent="0.25">
      <c r="A668" t="s">
        <v>422</v>
      </c>
      <c r="B668">
        <v>21.24</v>
      </c>
      <c r="C668" s="605">
        <v>19.899999999999999</v>
      </c>
      <c r="D668">
        <v>19.46</v>
      </c>
      <c r="E668">
        <v>19.46</v>
      </c>
      <c r="F668">
        <v>19.2</v>
      </c>
      <c r="G668">
        <v>18.940000000000001</v>
      </c>
      <c r="H668" s="418">
        <v>18.52</v>
      </c>
      <c r="R668">
        <f t="shared" si="10"/>
        <v>1.0673366834170854</v>
      </c>
    </row>
    <row r="669" spans="1:18" x14ac:dyDescent="0.25">
      <c r="A669" t="s">
        <v>423</v>
      </c>
      <c r="B669">
        <v>21.93</v>
      </c>
      <c r="C669" s="605">
        <v>20.55</v>
      </c>
      <c r="D669">
        <v>20.100000000000001</v>
      </c>
      <c r="E669">
        <v>20.100000000000001</v>
      </c>
      <c r="F669">
        <v>19.829999999999998</v>
      </c>
      <c r="G669">
        <v>19.57</v>
      </c>
      <c r="H669" s="418">
        <v>19.14</v>
      </c>
      <c r="R669">
        <f t="shared" si="10"/>
        <v>1.0671532846715328</v>
      </c>
    </row>
    <row r="670" spans="1:18" x14ac:dyDescent="0.25">
      <c r="A670" t="s">
        <v>424</v>
      </c>
      <c r="B670">
        <v>22.65</v>
      </c>
      <c r="C670" s="605">
        <v>21.22</v>
      </c>
      <c r="D670">
        <v>20.75</v>
      </c>
      <c r="E670">
        <v>20.75</v>
      </c>
      <c r="F670">
        <v>20.47</v>
      </c>
      <c r="G670">
        <v>20.2</v>
      </c>
      <c r="H670" s="418">
        <v>19.760000000000002</v>
      </c>
      <c r="R670">
        <f t="shared" si="10"/>
        <v>1.0673892554194155</v>
      </c>
    </row>
    <row r="671" spans="1:18" x14ac:dyDescent="0.25">
      <c r="A671" t="s">
        <v>425</v>
      </c>
      <c r="B671">
        <v>23.4</v>
      </c>
      <c r="C671" s="605">
        <v>21.92</v>
      </c>
      <c r="D671">
        <v>21.44</v>
      </c>
      <c r="E671">
        <v>21.44</v>
      </c>
      <c r="F671">
        <v>21.15</v>
      </c>
      <c r="G671">
        <v>20.87</v>
      </c>
      <c r="H671" s="418">
        <v>20.41</v>
      </c>
      <c r="R671">
        <f t="shared" si="10"/>
        <v>1.0675182481751824</v>
      </c>
    </row>
    <row r="672" spans="1:18" x14ac:dyDescent="0.25">
      <c r="A672" t="s">
        <v>426</v>
      </c>
      <c r="B672">
        <v>2409</v>
      </c>
      <c r="C672" s="605">
        <v>22.56</v>
      </c>
      <c r="D672">
        <v>22.06</v>
      </c>
      <c r="E672">
        <v>22.06</v>
      </c>
      <c r="F672">
        <v>21.77</v>
      </c>
      <c r="G672">
        <v>21.48</v>
      </c>
      <c r="H672" s="418">
        <v>21.01</v>
      </c>
      <c r="R672">
        <f t="shared" si="10"/>
        <v>106.78191489361703</v>
      </c>
    </row>
    <row r="673" spans="1:18" x14ac:dyDescent="0.25">
      <c r="A673" t="s">
        <v>427</v>
      </c>
      <c r="B673">
        <v>24.92</v>
      </c>
      <c r="C673" s="605">
        <v>23.34</v>
      </c>
      <c r="D673">
        <v>22.83</v>
      </c>
      <c r="E673">
        <v>22.83</v>
      </c>
      <c r="F673">
        <v>22.53</v>
      </c>
      <c r="G673">
        <v>22.23</v>
      </c>
      <c r="H673" s="418">
        <v>21.74</v>
      </c>
      <c r="R673">
        <f t="shared" si="10"/>
        <v>1.0676949443016281</v>
      </c>
    </row>
    <row r="674" spans="1:18" x14ac:dyDescent="0.25">
      <c r="A674" t="s">
        <v>428</v>
      </c>
      <c r="B674">
        <v>25.63</v>
      </c>
      <c r="C674" s="605">
        <v>24.01</v>
      </c>
      <c r="D674">
        <v>23.48</v>
      </c>
      <c r="E674">
        <v>23.48</v>
      </c>
      <c r="F674">
        <v>23.17</v>
      </c>
      <c r="G674">
        <v>22.86</v>
      </c>
      <c r="H674" s="418">
        <v>22.36</v>
      </c>
      <c r="R674">
        <f t="shared" si="10"/>
        <v>1.0674718867138691</v>
      </c>
    </row>
    <row r="675" spans="1:18" x14ac:dyDescent="0.25">
      <c r="A675" t="s">
        <v>429</v>
      </c>
      <c r="B675">
        <v>26.35</v>
      </c>
      <c r="C675" s="605">
        <v>24.67</v>
      </c>
      <c r="D675">
        <v>24.13</v>
      </c>
      <c r="E675">
        <v>24.13</v>
      </c>
      <c r="F675">
        <v>23.81</v>
      </c>
      <c r="G675">
        <v>23.49</v>
      </c>
      <c r="H675" s="418">
        <v>22.97</v>
      </c>
      <c r="R675">
        <f t="shared" si="10"/>
        <v>1.0680989055533037</v>
      </c>
    </row>
    <row r="676" spans="1:18" x14ac:dyDescent="0.25">
      <c r="A676" t="s">
        <v>430</v>
      </c>
      <c r="B676">
        <v>27.1</v>
      </c>
      <c r="C676" s="605">
        <v>25.38</v>
      </c>
      <c r="D676">
        <v>24.82</v>
      </c>
      <c r="E676">
        <v>24.82</v>
      </c>
      <c r="F676">
        <v>24.49</v>
      </c>
      <c r="G676">
        <v>24.16</v>
      </c>
      <c r="H676" s="418">
        <v>23.63</v>
      </c>
      <c r="R676">
        <f t="shared" si="10"/>
        <v>1.0677698975571317</v>
      </c>
    </row>
    <row r="677" spans="1:18" x14ac:dyDescent="0.25">
      <c r="A677" t="s">
        <v>431</v>
      </c>
      <c r="B677">
        <v>27.8</v>
      </c>
      <c r="C677" s="605">
        <v>26.05</v>
      </c>
      <c r="D677">
        <v>25.48</v>
      </c>
      <c r="E677">
        <v>25.48</v>
      </c>
      <c r="F677">
        <v>25.14</v>
      </c>
      <c r="G677">
        <v>24.81</v>
      </c>
      <c r="H677" s="418">
        <v>24.26</v>
      </c>
      <c r="R677">
        <f t="shared" si="10"/>
        <v>1.0671785028790788</v>
      </c>
    </row>
    <row r="678" spans="1:18" x14ac:dyDescent="0.25">
      <c r="A678" t="s">
        <v>432</v>
      </c>
      <c r="B678">
        <v>28.58</v>
      </c>
      <c r="C678" s="605">
        <v>26.79</v>
      </c>
      <c r="D678">
        <v>26.2</v>
      </c>
      <c r="E678">
        <v>26.2</v>
      </c>
      <c r="F678">
        <v>25.85</v>
      </c>
      <c r="G678">
        <v>25.51</v>
      </c>
      <c r="H678" s="418">
        <v>24.95</v>
      </c>
      <c r="R678">
        <f t="shared" si="10"/>
        <v>1.066815976110489</v>
      </c>
    </row>
    <row r="679" spans="1:18" x14ac:dyDescent="0.25">
      <c r="A679" t="s">
        <v>433</v>
      </c>
      <c r="B679">
        <v>29.42</v>
      </c>
      <c r="C679" s="605">
        <v>27.55</v>
      </c>
      <c r="D679">
        <v>26.94</v>
      </c>
      <c r="E679">
        <v>26.94</v>
      </c>
      <c r="F679">
        <v>26.58</v>
      </c>
      <c r="G679">
        <v>26.23</v>
      </c>
      <c r="H679" s="418">
        <v>25.65</v>
      </c>
      <c r="R679">
        <f t="shared" si="10"/>
        <v>1.0678765880217786</v>
      </c>
    </row>
    <row r="680" spans="1:18" x14ac:dyDescent="0.25">
      <c r="A680" t="s">
        <v>434</v>
      </c>
      <c r="B680">
        <v>20</v>
      </c>
      <c r="C680" s="605">
        <v>18.739999999999998</v>
      </c>
      <c r="D680">
        <v>18.329999999999998</v>
      </c>
      <c r="E680">
        <v>18.329999999999998</v>
      </c>
      <c r="F680">
        <v>18.09</v>
      </c>
      <c r="G680">
        <v>17.850000000000001</v>
      </c>
      <c r="H680" s="418">
        <v>17.46</v>
      </c>
      <c r="R680">
        <f t="shared" si="10"/>
        <v>1.0672358591248667</v>
      </c>
    </row>
    <row r="681" spans="1:18" x14ac:dyDescent="0.25">
      <c r="A681" t="s">
        <v>435</v>
      </c>
      <c r="B681">
        <v>20.96</v>
      </c>
      <c r="C681" s="605">
        <v>19.63</v>
      </c>
      <c r="D681">
        <v>19.2</v>
      </c>
      <c r="E681">
        <v>19.2</v>
      </c>
      <c r="F681">
        <v>18.940000000000001</v>
      </c>
      <c r="G681">
        <v>18.690000000000001</v>
      </c>
      <c r="H681" s="418">
        <v>18.28</v>
      </c>
      <c r="R681">
        <f t="shared" si="10"/>
        <v>1.0677534386143659</v>
      </c>
    </row>
    <row r="682" spans="1:18" x14ac:dyDescent="0.25">
      <c r="A682" t="s">
        <v>436</v>
      </c>
      <c r="B682">
        <v>21.69</v>
      </c>
      <c r="C682" s="605">
        <v>20.329999999999998</v>
      </c>
      <c r="D682">
        <v>19.88</v>
      </c>
      <c r="E682">
        <v>19.88</v>
      </c>
      <c r="F682">
        <v>19.62</v>
      </c>
      <c r="G682">
        <v>19.36</v>
      </c>
      <c r="H682" s="418">
        <v>18.93</v>
      </c>
      <c r="R682">
        <f t="shared" si="10"/>
        <v>1.0668962124938517</v>
      </c>
    </row>
    <row r="683" spans="1:18" x14ac:dyDescent="0.25">
      <c r="A683" t="s">
        <v>437</v>
      </c>
      <c r="B683">
        <v>22.4</v>
      </c>
      <c r="C683" s="605">
        <v>20.99</v>
      </c>
      <c r="D683">
        <v>20.53</v>
      </c>
      <c r="E683">
        <v>20.53</v>
      </c>
      <c r="F683">
        <v>20.260000000000002</v>
      </c>
      <c r="G683">
        <v>19.989999999999998</v>
      </c>
      <c r="H683" s="418">
        <v>19.55</v>
      </c>
      <c r="R683">
        <f t="shared" si="10"/>
        <v>1.0671748451643639</v>
      </c>
    </row>
    <row r="684" spans="1:18" x14ac:dyDescent="0.25">
      <c r="A684" t="s">
        <v>438</v>
      </c>
      <c r="B684">
        <v>23.15</v>
      </c>
      <c r="C684" s="605">
        <v>21.69</v>
      </c>
      <c r="D684">
        <v>21.21</v>
      </c>
      <c r="E684">
        <v>21.21</v>
      </c>
      <c r="F684">
        <v>20.93</v>
      </c>
      <c r="G684">
        <v>20.65</v>
      </c>
      <c r="H684" s="418">
        <v>20.2</v>
      </c>
      <c r="R684">
        <f t="shared" si="10"/>
        <v>1.0673121254034115</v>
      </c>
    </row>
    <row r="685" spans="1:18" x14ac:dyDescent="0.25">
      <c r="A685" t="s">
        <v>439</v>
      </c>
      <c r="B685">
        <v>23.9</v>
      </c>
      <c r="C685" s="605">
        <v>22.38</v>
      </c>
      <c r="D685">
        <v>21.89</v>
      </c>
      <c r="E685">
        <v>21.89</v>
      </c>
      <c r="F685">
        <v>21.6</v>
      </c>
      <c r="G685">
        <v>21.31</v>
      </c>
      <c r="H685" s="418">
        <v>20.84</v>
      </c>
      <c r="R685">
        <f t="shared" si="10"/>
        <v>1.0679177837354781</v>
      </c>
    </row>
    <row r="686" spans="1:18" x14ac:dyDescent="0.25">
      <c r="A686" t="s">
        <v>440</v>
      </c>
      <c r="B686">
        <v>24.66</v>
      </c>
      <c r="C686" s="605">
        <v>23.09</v>
      </c>
      <c r="D686">
        <v>22.58</v>
      </c>
      <c r="E686">
        <v>22.58</v>
      </c>
      <c r="F686">
        <v>22.28</v>
      </c>
      <c r="G686">
        <v>21.98</v>
      </c>
      <c r="H686" s="418">
        <v>21.5</v>
      </c>
      <c r="R686">
        <f t="shared" si="10"/>
        <v>1.0679948029449979</v>
      </c>
    </row>
    <row r="687" spans="1:18" x14ac:dyDescent="0.25">
      <c r="A687" t="s">
        <v>441</v>
      </c>
      <c r="B687">
        <v>25.44</v>
      </c>
      <c r="C687" s="605">
        <v>23.85</v>
      </c>
      <c r="D687">
        <v>23.33</v>
      </c>
      <c r="E687">
        <v>23.33</v>
      </c>
      <c r="F687">
        <v>23.02</v>
      </c>
      <c r="G687">
        <v>22.71</v>
      </c>
      <c r="H687" s="418">
        <v>22.21</v>
      </c>
      <c r="R687">
        <f t="shared" si="10"/>
        <v>1.0666666666666667</v>
      </c>
    </row>
    <row r="688" spans="1:18" x14ac:dyDescent="0.25">
      <c r="A688" t="s">
        <v>442</v>
      </c>
      <c r="B688">
        <v>26.28</v>
      </c>
      <c r="C688" s="605">
        <v>24.62</v>
      </c>
      <c r="D688">
        <v>24.08</v>
      </c>
      <c r="E688">
        <v>24.08</v>
      </c>
      <c r="F688">
        <v>23.76</v>
      </c>
      <c r="G688">
        <v>23.44</v>
      </c>
      <c r="H688" s="418">
        <v>22.92</v>
      </c>
      <c r="R688">
        <f t="shared" si="10"/>
        <v>1.0674248578391552</v>
      </c>
    </row>
    <row r="689" spans="1:18" x14ac:dyDescent="0.25">
      <c r="A689" t="s">
        <v>443</v>
      </c>
      <c r="B689">
        <v>27.03</v>
      </c>
      <c r="C689" s="605">
        <v>25.31</v>
      </c>
      <c r="D689">
        <v>24.75</v>
      </c>
      <c r="E689">
        <v>24.75</v>
      </c>
      <c r="F689">
        <v>24.42</v>
      </c>
      <c r="G689">
        <v>24.09</v>
      </c>
      <c r="H689" s="418">
        <v>23.56</v>
      </c>
      <c r="R689">
        <f t="shared" si="10"/>
        <v>1.0679573291189255</v>
      </c>
    </row>
    <row r="690" spans="1:18" x14ac:dyDescent="0.25">
      <c r="A690" t="s">
        <v>444</v>
      </c>
      <c r="B690">
        <v>27.77</v>
      </c>
      <c r="C690" s="605">
        <v>26.02</v>
      </c>
      <c r="D690">
        <v>25.45</v>
      </c>
      <c r="E690">
        <v>25.45</v>
      </c>
      <c r="F690">
        <v>25.11</v>
      </c>
      <c r="G690">
        <v>24.78</v>
      </c>
      <c r="H690" s="418">
        <v>24.23</v>
      </c>
      <c r="R690">
        <f t="shared" si="10"/>
        <v>1.0672559569561875</v>
      </c>
    </row>
    <row r="691" spans="1:18" x14ac:dyDescent="0.25">
      <c r="A691" t="s">
        <v>445</v>
      </c>
      <c r="B691">
        <v>28.54</v>
      </c>
      <c r="C691" s="605">
        <v>26.75</v>
      </c>
      <c r="D691">
        <v>26.16</v>
      </c>
      <c r="E691">
        <v>26.16</v>
      </c>
      <c r="F691">
        <v>25.81</v>
      </c>
      <c r="G691">
        <v>25.47</v>
      </c>
      <c r="H691" s="418">
        <v>24.91</v>
      </c>
      <c r="R691">
        <f t="shared" si="10"/>
        <v>1.0669158878504672</v>
      </c>
    </row>
    <row r="692" spans="1:18" x14ac:dyDescent="0.25">
      <c r="A692" t="s">
        <v>446</v>
      </c>
      <c r="B692">
        <v>29.36</v>
      </c>
      <c r="C692" s="605">
        <v>27.5</v>
      </c>
      <c r="D692">
        <v>26.89</v>
      </c>
      <c r="E692">
        <v>26.89</v>
      </c>
      <c r="F692">
        <v>26.53</v>
      </c>
      <c r="G692">
        <v>26.18</v>
      </c>
      <c r="H692" s="418">
        <v>25.6</v>
      </c>
      <c r="R692">
        <f t="shared" si="10"/>
        <v>1.0676363636363637</v>
      </c>
    </row>
    <row r="693" spans="1:18" x14ac:dyDescent="0.25">
      <c r="A693" t="s">
        <v>447</v>
      </c>
      <c r="B693">
        <v>30.15</v>
      </c>
      <c r="C693" s="605">
        <v>28.25</v>
      </c>
      <c r="D693">
        <v>27.63</v>
      </c>
      <c r="E693">
        <v>27.63</v>
      </c>
      <c r="F693">
        <v>27.26</v>
      </c>
      <c r="G693">
        <v>26.9</v>
      </c>
      <c r="H693" s="418">
        <v>26.31</v>
      </c>
      <c r="R693">
        <f t="shared" si="10"/>
        <v>1.0672566371681416</v>
      </c>
    </row>
    <row r="694" spans="1:18" x14ac:dyDescent="0.25">
      <c r="A694" t="s">
        <v>448</v>
      </c>
      <c r="B694">
        <v>31.03</v>
      </c>
      <c r="C694" s="605">
        <v>29.09</v>
      </c>
      <c r="D694">
        <v>28.45</v>
      </c>
      <c r="E694">
        <v>28.45</v>
      </c>
      <c r="F694">
        <v>28.07</v>
      </c>
      <c r="G694">
        <v>27.7</v>
      </c>
      <c r="H694" s="418">
        <v>27.09</v>
      </c>
      <c r="R694">
        <f t="shared" si="10"/>
        <v>1.0666895840495016</v>
      </c>
    </row>
    <row r="695" spans="1:18" x14ac:dyDescent="0.25">
      <c r="A695" t="s">
        <v>449</v>
      </c>
      <c r="B695">
        <v>21.1</v>
      </c>
      <c r="C695" s="605">
        <v>19.760000000000002</v>
      </c>
      <c r="D695">
        <v>19.329999999999998</v>
      </c>
      <c r="E695">
        <v>19.329999999999998</v>
      </c>
      <c r="F695">
        <v>19.07</v>
      </c>
      <c r="G695">
        <v>18.82</v>
      </c>
      <c r="H695" s="418">
        <v>18.41</v>
      </c>
      <c r="R695">
        <f t="shared" si="10"/>
        <v>1.0678137651821862</v>
      </c>
    </row>
    <row r="696" spans="1:18" x14ac:dyDescent="0.25">
      <c r="A696" t="s">
        <v>450</v>
      </c>
      <c r="B696">
        <v>22.03</v>
      </c>
      <c r="C696" s="605">
        <v>20.64</v>
      </c>
      <c r="D696">
        <v>20.190000000000001</v>
      </c>
      <c r="E696">
        <v>20.190000000000001</v>
      </c>
      <c r="F696">
        <v>19.920000000000002</v>
      </c>
      <c r="G696">
        <v>19.649999999999999</v>
      </c>
      <c r="H696" s="418">
        <v>19.22</v>
      </c>
      <c r="R696">
        <f t="shared" si="10"/>
        <v>1.0673449612403101</v>
      </c>
    </row>
    <row r="697" spans="1:18" x14ac:dyDescent="0.25">
      <c r="A697" t="s">
        <v>451</v>
      </c>
      <c r="B697">
        <v>22.86</v>
      </c>
      <c r="C697" s="605">
        <v>21.42</v>
      </c>
      <c r="D697">
        <v>20.95</v>
      </c>
      <c r="E697">
        <v>20.95</v>
      </c>
      <c r="F697">
        <v>20.67</v>
      </c>
      <c r="G697">
        <v>20.39</v>
      </c>
      <c r="H697" s="418">
        <v>19.940000000000001</v>
      </c>
      <c r="R697">
        <f t="shared" si="10"/>
        <v>1.0672268907563025</v>
      </c>
    </row>
    <row r="698" spans="1:18" x14ac:dyDescent="0.25">
      <c r="A698" t="s">
        <v>452</v>
      </c>
      <c r="B698">
        <v>23.59</v>
      </c>
      <c r="C698" s="605">
        <v>22.1</v>
      </c>
      <c r="D698">
        <v>21.61</v>
      </c>
      <c r="E698">
        <v>21.61</v>
      </c>
      <c r="F698">
        <v>21.32</v>
      </c>
      <c r="G698">
        <v>21.04</v>
      </c>
      <c r="H698" s="418">
        <v>20.58</v>
      </c>
      <c r="R698">
        <f t="shared" si="10"/>
        <v>1.067420814479638</v>
      </c>
    </row>
    <row r="699" spans="1:18" x14ac:dyDescent="0.25">
      <c r="A699" t="s">
        <v>453</v>
      </c>
      <c r="B699">
        <v>24.42</v>
      </c>
      <c r="C699" s="605">
        <v>22.88</v>
      </c>
      <c r="D699">
        <v>22.38</v>
      </c>
      <c r="E699">
        <v>22.38</v>
      </c>
      <c r="F699">
        <v>22.08</v>
      </c>
      <c r="G699">
        <v>21.79</v>
      </c>
      <c r="H699" s="418">
        <v>21.31</v>
      </c>
      <c r="R699">
        <f t="shared" si="10"/>
        <v>1.0673076923076925</v>
      </c>
    </row>
    <row r="700" spans="1:18" x14ac:dyDescent="0.25">
      <c r="A700" t="s">
        <v>454</v>
      </c>
      <c r="B700">
        <v>25.19</v>
      </c>
      <c r="C700" s="605">
        <v>23.6</v>
      </c>
      <c r="D700">
        <v>23.08</v>
      </c>
      <c r="E700">
        <v>23.08</v>
      </c>
      <c r="F700">
        <v>22.77</v>
      </c>
      <c r="G700">
        <v>22.47</v>
      </c>
      <c r="H700" s="418">
        <v>21.98</v>
      </c>
      <c r="R700">
        <f t="shared" si="10"/>
        <v>1.0673728813559322</v>
      </c>
    </row>
    <row r="701" spans="1:18" x14ac:dyDescent="0.25">
      <c r="A701" t="s">
        <v>455</v>
      </c>
      <c r="B701">
        <v>26.02</v>
      </c>
      <c r="C701" s="605">
        <v>24.39</v>
      </c>
      <c r="D701">
        <v>23.85</v>
      </c>
      <c r="E701">
        <v>23.85</v>
      </c>
      <c r="F701">
        <v>23.53</v>
      </c>
      <c r="G701">
        <v>23.22</v>
      </c>
      <c r="H701" s="418">
        <v>22.71</v>
      </c>
      <c r="R701">
        <f t="shared" si="10"/>
        <v>1.066830668306683</v>
      </c>
    </row>
    <row r="702" spans="1:18" x14ac:dyDescent="0.25">
      <c r="A702" t="s">
        <v>456</v>
      </c>
      <c r="B702">
        <v>26.89</v>
      </c>
      <c r="C702" s="605">
        <v>25.18</v>
      </c>
      <c r="D702">
        <v>24.63</v>
      </c>
      <c r="E702">
        <v>24.63</v>
      </c>
      <c r="F702">
        <v>24.3</v>
      </c>
      <c r="G702">
        <v>23.98</v>
      </c>
      <c r="H702" s="418">
        <v>23.45</v>
      </c>
      <c r="R702">
        <f t="shared" si="10"/>
        <v>1.0679110405083401</v>
      </c>
    </row>
    <row r="703" spans="1:18" x14ac:dyDescent="0.25">
      <c r="A703" t="s">
        <v>457</v>
      </c>
      <c r="B703">
        <v>27.76</v>
      </c>
      <c r="C703" s="605">
        <v>25.98</v>
      </c>
      <c r="D703">
        <v>25.41</v>
      </c>
      <c r="E703">
        <v>25.41</v>
      </c>
      <c r="F703">
        <v>25.07</v>
      </c>
      <c r="G703">
        <v>24.74</v>
      </c>
      <c r="H703" s="418">
        <v>24.2</v>
      </c>
      <c r="R703">
        <f t="shared" si="10"/>
        <v>1.0685142417244033</v>
      </c>
    </row>
    <row r="704" spans="1:18" x14ac:dyDescent="0.25">
      <c r="A704" t="s">
        <v>458</v>
      </c>
      <c r="B704">
        <v>28.52</v>
      </c>
      <c r="C704" s="605">
        <v>26.73</v>
      </c>
      <c r="D704">
        <v>26.14</v>
      </c>
      <c r="E704">
        <v>26.14</v>
      </c>
      <c r="F704">
        <v>25.79</v>
      </c>
      <c r="G704">
        <v>25.45</v>
      </c>
      <c r="H704" s="418">
        <v>24.89</v>
      </c>
      <c r="R704">
        <f t="shared" si="10"/>
        <v>1.0669659558548448</v>
      </c>
    </row>
    <row r="705" spans="1:18" x14ac:dyDescent="0.25">
      <c r="A705" t="s">
        <v>459</v>
      </c>
      <c r="B705">
        <v>29.31</v>
      </c>
      <c r="C705" s="605">
        <v>27.46</v>
      </c>
      <c r="D705">
        <v>26.86</v>
      </c>
      <c r="E705">
        <v>26.86</v>
      </c>
      <c r="F705">
        <v>26.5</v>
      </c>
      <c r="G705">
        <v>26.15</v>
      </c>
      <c r="H705" s="418">
        <v>25.57</v>
      </c>
      <c r="R705">
        <f t="shared" si="10"/>
        <v>1.0673707210487982</v>
      </c>
    </row>
    <row r="706" spans="1:18" x14ac:dyDescent="0.25">
      <c r="A706" t="s">
        <v>460</v>
      </c>
      <c r="B706">
        <v>30.14</v>
      </c>
      <c r="C706" s="605">
        <v>28.24</v>
      </c>
      <c r="D706">
        <v>27.62</v>
      </c>
      <c r="E706">
        <v>27.62</v>
      </c>
      <c r="F706">
        <v>27.25</v>
      </c>
      <c r="G706">
        <v>26.89</v>
      </c>
      <c r="H706" s="418">
        <v>26.3</v>
      </c>
      <c r="R706">
        <f t="shared" si="10"/>
        <v>1.0672804532577904</v>
      </c>
    </row>
    <row r="707" spans="1:18" x14ac:dyDescent="0.25">
      <c r="A707" t="s">
        <v>461</v>
      </c>
      <c r="B707">
        <v>31.01</v>
      </c>
      <c r="C707" s="605">
        <v>29.08</v>
      </c>
      <c r="D707">
        <v>28.44</v>
      </c>
      <c r="E707">
        <v>28.44</v>
      </c>
      <c r="F707">
        <v>28.06</v>
      </c>
      <c r="G707">
        <v>27.69</v>
      </c>
      <c r="H707" s="418">
        <v>27.08</v>
      </c>
      <c r="R707">
        <f t="shared" si="10"/>
        <v>1.0663686382393398</v>
      </c>
    </row>
    <row r="708" spans="1:18" x14ac:dyDescent="0.25">
      <c r="A708" t="s">
        <v>462</v>
      </c>
      <c r="B708">
        <v>31.92</v>
      </c>
      <c r="C708" s="605">
        <v>29.91</v>
      </c>
      <c r="D708">
        <v>29.25</v>
      </c>
      <c r="E708">
        <v>29.25</v>
      </c>
      <c r="F708">
        <v>28.86</v>
      </c>
      <c r="G708">
        <v>28.48</v>
      </c>
      <c r="H708" s="418">
        <v>27.85</v>
      </c>
      <c r="R708">
        <f t="shared" si="10"/>
        <v>1.0672016048144435</v>
      </c>
    </row>
    <row r="709" spans="1:18" x14ac:dyDescent="0.25">
      <c r="A709" t="s">
        <v>463</v>
      </c>
      <c r="B709">
        <v>32.78</v>
      </c>
      <c r="C709" s="605">
        <v>30.71</v>
      </c>
      <c r="D709">
        <v>30.03</v>
      </c>
      <c r="E709">
        <v>30.03</v>
      </c>
      <c r="F709">
        <v>29.63</v>
      </c>
      <c r="G709">
        <v>29.24</v>
      </c>
      <c r="H709" s="418">
        <v>28.6</v>
      </c>
      <c r="R709">
        <f t="shared" si="10"/>
        <v>1.0674047541517422</v>
      </c>
    </row>
    <row r="710" spans="1:18" x14ac:dyDescent="0.25">
      <c r="A710" t="s">
        <v>464</v>
      </c>
      <c r="B710">
        <v>22.29</v>
      </c>
      <c r="C710" s="605">
        <v>20.89</v>
      </c>
      <c r="D710">
        <v>20.43</v>
      </c>
      <c r="E710">
        <v>20.43</v>
      </c>
      <c r="F710">
        <v>20.16</v>
      </c>
      <c r="G710">
        <v>19.89</v>
      </c>
      <c r="H710" s="418">
        <v>19.45</v>
      </c>
      <c r="R710">
        <f t="shared" si="10"/>
        <v>1.0670177118238391</v>
      </c>
    </row>
    <row r="711" spans="1:18" x14ac:dyDescent="0.25">
      <c r="A711" t="s">
        <v>465</v>
      </c>
      <c r="B711">
        <v>23.32</v>
      </c>
      <c r="C711" s="605">
        <v>21.87</v>
      </c>
      <c r="D711">
        <v>21.39</v>
      </c>
      <c r="E711">
        <v>21.39</v>
      </c>
      <c r="F711">
        <v>21.11</v>
      </c>
      <c r="G711">
        <v>20.83</v>
      </c>
      <c r="H711" s="418">
        <v>20.37</v>
      </c>
      <c r="R711">
        <f t="shared" si="10"/>
        <v>1.0663008687700046</v>
      </c>
    </row>
    <row r="712" spans="1:18" x14ac:dyDescent="0.25">
      <c r="A712" t="s">
        <v>466</v>
      </c>
      <c r="B712">
        <v>24.16</v>
      </c>
      <c r="C712" s="605">
        <v>22.62</v>
      </c>
      <c r="D712">
        <v>22.12</v>
      </c>
      <c r="E712">
        <v>22.12</v>
      </c>
      <c r="F712">
        <v>21.83</v>
      </c>
      <c r="G712">
        <v>21.54</v>
      </c>
      <c r="H712" s="418">
        <v>21.07</v>
      </c>
      <c r="R712">
        <f t="shared" si="10"/>
        <v>1.0680813439434129</v>
      </c>
    </row>
    <row r="713" spans="1:18" x14ac:dyDescent="0.25">
      <c r="A713" t="s">
        <v>467</v>
      </c>
      <c r="B713">
        <v>24.94</v>
      </c>
      <c r="C713" s="605">
        <v>23.36</v>
      </c>
      <c r="D713">
        <v>22.85</v>
      </c>
      <c r="E713">
        <v>22.85</v>
      </c>
      <c r="F713">
        <v>22.55</v>
      </c>
      <c r="G713">
        <v>22.25</v>
      </c>
      <c r="H713" s="418">
        <v>21.76</v>
      </c>
      <c r="R713">
        <f t="shared" si="10"/>
        <v>1.0676369863013699</v>
      </c>
    </row>
    <row r="714" spans="1:18" x14ac:dyDescent="0.25">
      <c r="A714" t="s">
        <v>468</v>
      </c>
      <c r="B714">
        <v>25.77</v>
      </c>
      <c r="C714" s="605">
        <v>24.13</v>
      </c>
      <c r="D714">
        <v>23.6</v>
      </c>
      <c r="E714">
        <v>23.6</v>
      </c>
      <c r="F714">
        <v>23.29</v>
      </c>
      <c r="G714">
        <v>22.98</v>
      </c>
      <c r="H714" s="418">
        <v>22.47</v>
      </c>
      <c r="R714">
        <f t="shared" si="10"/>
        <v>1.0679651885619561</v>
      </c>
    </row>
    <row r="715" spans="1:18" x14ac:dyDescent="0.25">
      <c r="A715" t="s">
        <v>469</v>
      </c>
      <c r="B715">
        <v>26.62</v>
      </c>
      <c r="C715" s="605">
        <v>24.96</v>
      </c>
      <c r="D715">
        <v>24.41</v>
      </c>
      <c r="E715">
        <v>24.41</v>
      </c>
      <c r="F715">
        <v>24.08</v>
      </c>
      <c r="G715">
        <v>23.76</v>
      </c>
      <c r="H715" s="418">
        <v>23.24</v>
      </c>
      <c r="R715">
        <f t="shared" si="10"/>
        <v>1.0665064102564104</v>
      </c>
    </row>
    <row r="716" spans="1:18" x14ac:dyDescent="0.25">
      <c r="A716" t="s">
        <v>470</v>
      </c>
      <c r="B716">
        <v>27.47</v>
      </c>
      <c r="C716" s="605">
        <v>25.74</v>
      </c>
      <c r="D716">
        <v>25.17</v>
      </c>
      <c r="E716">
        <v>25.17</v>
      </c>
      <c r="F716">
        <v>24.83</v>
      </c>
      <c r="G716">
        <v>24.5</v>
      </c>
      <c r="H716" s="418">
        <v>23.96</v>
      </c>
      <c r="R716">
        <f t="shared" si="10"/>
        <v>1.0672105672105672</v>
      </c>
    </row>
    <row r="717" spans="1:18" x14ac:dyDescent="0.25">
      <c r="A717" t="s">
        <v>471</v>
      </c>
      <c r="B717">
        <v>28.39</v>
      </c>
      <c r="C717" s="605">
        <v>26.6</v>
      </c>
      <c r="D717">
        <v>26.01</v>
      </c>
      <c r="E717">
        <v>26.01</v>
      </c>
      <c r="F717">
        <v>25.66</v>
      </c>
      <c r="G717">
        <v>25.32</v>
      </c>
      <c r="H717" s="418">
        <v>24.76</v>
      </c>
      <c r="R717">
        <f t="shared" si="10"/>
        <v>1.0672932330827067</v>
      </c>
    </row>
    <row r="718" spans="1:18" x14ac:dyDescent="0.25">
      <c r="A718" t="s">
        <v>472</v>
      </c>
      <c r="B718">
        <v>29.31</v>
      </c>
      <c r="C718" s="605">
        <v>27.46</v>
      </c>
      <c r="D718">
        <v>26.86</v>
      </c>
      <c r="E718">
        <v>26.86</v>
      </c>
      <c r="F718">
        <v>26.5</v>
      </c>
      <c r="G718">
        <v>26.15</v>
      </c>
      <c r="H718" s="418">
        <v>25.57</v>
      </c>
      <c r="R718">
        <f t="shared" si="10"/>
        <v>1.0673707210487982</v>
      </c>
    </row>
    <row r="719" spans="1:18" x14ac:dyDescent="0.25">
      <c r="A719" t="s">
        <v>473</v>
      </c>
      <c r="B719">
        <v>30.14</v>
      </c>
      <c r="C719" s="605">
        <v>28.24</v>
      </c>
      <c r="D719">
        <v>27.62</v>
      </c>
      <c r="E719">
        <v>27.62</v>
      </c>
      <c r="F719">
        <v>27.25</v>
      </c>
      <c r="G719">
        <v>26.89</v>
      </c>
      <c r="H719" s="418">
        <v>26.3</v>
      </c>
      <c r="R719">
        <f t="shared" si="10"/>
        <v>1.0672804532577904</v>
      </c>
    </row>
    <row r="720" spans="1:18" x14ac:dyDescent="0.25">
      <c r="A720" t="s">
        <v>474</v>
      </c>
      <c r="B720">
        <v>31.01</v>
      </c>
      <c r="C720" s="605">
        <v>29.08</v>
      </c>
      <c r="D720">
        <v>28.44</v>
      </c>
      <c r="E720">
        <v>28.44</v>
      </c>
      <c r="F720">
        <v>28.06</v>
      </c>
      <c r="G720">
        <v>27.69</v>
      </c>
      <c r="H720" s="418">
        <v>27.08</v>
      </c>
      <c r="R720">
        <f t="shared" si="10"/>
        <v>1.0663686382393398</v>
      </c>
    </row>
    <row r="721" spans="1:18" x14ac:dyDescent="0.25">
      <c r="A721" t="s">
        <v>475</v>
      </c>
      <c r="B721">
        <v>31.92</v>
      </c>
      <c r="C721" s="605">
        <v>29.91</v>
      </c>
      <c r="D721">
        <v>29.25</v>
      </c>
      <c r="E721">
        <v>29.25</v>
      </c>
      <c r="F721">
        <v>28.86</v>
      </c>
      <c r="G721">
        <v>28.48</v>
      </c>
      <c r="H721" s="418">
        <v>27.85</v>
      </c>
      <c r="R721">
        <f t="shared" si="10"/>
        <v>1.0672016048144435</v>
      </c>
    </row>
    <row r="722" spans="1:18" x14ac:dyDescent="0.25">
      <c r="A722" t="s">
        <v>476</v>
      </c>
      <c r="B722">
        <v>32.78</v>
      </c>
      <c r="C722" s="605">
        <v>30.71</v>
      </c>
      <c r="D722">
        <v>30.03</v>
      </c>
      <c r="E722">
        <v>30.03</v>
      </c>
      <c r="F722">
        <v>29.63</v>
      </c>
      <c r="G722">
        <v>29.24</v>
      </c>
      <c r="H722" s="418">
        <v>28.6</v>
      </c>
      <c r="R722">
        <f t="shared" si="10"/>
        <v>1.0674047541517422</v>
      </c>
    </row>
    <row r="723" spans="1:18" x14ac:dyDescent="0.25">
      <c r="A723" t="s">
        <v>477</v>
      </c>
      <c r="B723">
        <v>33.76</v>
      </c>
      <c r="C723" s="605">
        <v>31.63</v>
      </c>
      <c r="D723">
        <v>30.93</v>
      </c>
      <c r="E723">
        <v>30.93</v>
      </c>
      <c r="F723">
        <v>30.52</v>
      </c>
      <c r="G723">
        <v>30.11</v>
      </c>
      <c r="H723" s="418">
        <v>29.45</v>
      </c>
      <c r="R723">
        <f t="shared" si="10"/>
        <v>1.0673411318368637</v>
      </c>
    </row>
    <row r="724" spans="1:18" x14ac:dyDescent="0.25">
      <c r="A724" t="s">
        <v>478</v>
      </c>
      <c r="B724">
        <v>34.700000000000003</v>
      </c>
      <c r="C724" s="605">
        <v>32.5</v>
      </c>
      <c r="D724">
        <v>31.78</v>
      </c>
      <c r="E724">
        <v>31.78</v>
      </c>
      <c r="F724">
        <v>31.36</v>
      </c>
      <c r="G724">
        <v>30.94</v>
      </c>
      <c r="H724" s="418">
        <v>30.26</v>
      </c>
      <c r="R724">
        <f t="shared" si="10"/>
        <v>1.0676923076923077</v>
      </c>
    </row>
    <row r="725" spans="1:18" x14ac:dyDescent="0.25">
      <c r="A725" t="s">
        <v>479</v>
      </c>
      <c r="B725">
        <v>23.55</v>
      </c>
      <c r="C725" s="605">
        <v>22.06</v>
      </c>
      <c r="D725">
        <v>21.57</v>
      </c>
      <c r="E725">
        <v>21.57</v>
      </c>
      <c r="F725">
        <v>21.28</v>
      </c>
      <c r="G725">
        <v>21</v>
      </c>
      <c r="H725" s="418">
        <v>20.54</v>
      </c>
      <c r="R725">
        <f t="shared" si="10"/>
        <v>1.0675430643699004</v>
      </c>
    </row>
    <row r="726" spans="1:18" x14ac:dyDescent="0.25">
      <c r="A726" t="s">
        <v>480</v>
      </c>
      <c r="B726">
        <v>24.66</v>
      </c>
      <c r="C726" s="605">
        <v>23.09</v>
      </c>
      <c r="D726">
        <v>22.58</v>
      </c>
      <c r="E726">
        <v>22.58</v>
      </c>
      <c r="F726">
        <v>22.28</v>
      </c>
      <c r="G726">
        <v>21.98</v>
      </c>
      <c r="H726" s="418">
        <v>21.5</v>
      </c>
      <c r="R726">
        <f t="shared" ref="R726:R789" si="11">B726/C726</f>
        <v>1.0679948029449979</v>
      </c>
    </row>
    <row r="727" spans="1:18" x14ac:dyDescent="0.25">
      <c r="A727" t="s">
        <v>481</v>
      </c>
      <c r="B727">
        <v>25.55</v>
      </c>
      <c r="C727" s="605">
        <v>23.95</v>
      </c>
      <c r="D727">
        <v>23.42</v>
      </c>
      <c r="E727">
        <v>23.42</v>
      </c>
      <c r="F727">
        <v>23.11</v>
      </c>
      <c r="G727">
        <v>22.8</v>
      </c>
      <c r="H727" s="418">
        <v>22.3</v>
      </c>
      <c r="R727">
        <f t="shared" si="11"/>
        <v>1.0668058455114824</v>
      </c>
    </row>
    <row r="728" spans="1:18" x14ac:dyDescent="0.25">
      <c r="A728" t="s">
        <v>482</v>
      </c>
      <c r="B728">
        <v>26.4</v>
      </c>
      <c r="C728" s="605">
        <v>24.72</v>
      </c>
      <c r="D728">
        <v>24.18</v>
      </c>
      <c r="E728">
        <v>24.18</v>
      </c>
      <c r="F728">
        <v>23.86</v>
      </c>
      <c r="G728">
        <v>23.54</v>
      </c>
      <c r="H728" s="418">
        <v>23.02</v>
      </c>
      <c r="R728">
        <f t="shared" si="11"/>
        <v>1.0679611650485437</v>
      </c>
    </row>
    <row r="729" spans="1:18" x14ac:dyDescent="0.25">
      <c r="A729" t="s">
        <v>483</v>
      </c>
      <c r="B729">
        <v>27.25</v>
      </c>
      <c r="C729" s="605">
        <v>25.57</v>
      </c>
      <c r="D729">
        <v>25.01</v>
      </c>
      <c r="E729">
        <v>25.01</v>
      </c>
      <c r="F729">
        <v>24.68</v>
      </c>
      <c r="G729">
        <v>24.35</v>
      </c>
      <c r="H729" s="418">
        <v>23.81</v>
      </c>
      <c r="R729">
        <f t="shared" si="11"/>
        <v>1.0657019945248338</v>
      </c>
    </row>
    <row r="730" spans="1:18" x14ac:dyDescent="0.25">
      <c r="A730" t="s">
        <v>484</v>
      </c>
      <c r="B730">
        <v>28.19</v>
      </c>
      <c r="C730" s="605">
        <v>26.4</v>
      </c>
      <c r="D730">
        <v>25.82</v>
      </c>
      <c r="E730">
        <v>25.82</v>
      </c>
      <c r="F730">
        <v>25.48</v>
      </c>
      <c r="G730">
        <v>25.14</v>
      </c>
      <c r="H730" s="418">
        <v>24.59</v>
      </c>
      <c r="R730">
        <f t="shared" si="11"/>
        <v>1.0678030303030304</v>
      </c>
    </row>
    <row r="731" spans="1:18" x14ac:dyDescent="0.25">
      <c r="A731" t="s">
        <v>485</v>
      </c>
      <c r="B731">
        <v>29.1</v>
      </c>
      <c r="C731" s="605">
        <v>27.27</v>
      </c>
      <c r="D731">
        <v>26.67</v>
      </c>
      <c r="E731">
        <v>26.67</v>
      </c>
      <c r="F731">
        <v>26.31</v>
      </c>
      <c r="G731">
        <v>25.96</v>
      </c>
      <c r="H731" s="418">
        <v>25.39</v>
      </c>
      <c r="R731">
        <f t="shared" si="11"/>
        <v>1.0671067106710672</v>
      </c>
    </row>
    <row r="732" spans="1:18" x14ac:dyDescent="0.25">
      <c r="A732" t="s">
        <v>486</v>
      </c>
      <c r="B732">
        <v>30.08</v>
      </c>
      <c r="C732" s="605">
        <v>28.18</v>
      </c>
      <c r="D732">
        <v>27.56</v>
      </c>
      <c r="E732">
        <v>27.56</v>
      </c>
      <c r="F732">
        <v>27.19</v>
      </c>
      <c r="G732">
        <v>26.83</v>
      </c>
      <c r="H732" s="418">
        <v>26.24</v>
      </c>
      <c r="R732">
        <f t="shared" si="11"/>
        <v>1.0674237047551454</v>
      </c>
    </row>
    <row r="733" spans="1:18" x14ac:dyDescent="0.25">
      <c r="A733" t="s">
        <v>487</v>
      </c>
      <c r="B733">
        <v>31.03</v>
      </c>
      <c r="C733" s="605">
        <v>29.09</v>
      </c>
      <c r="D733">
        <v>28.45</v>
      </c>
      <c r="E733">
        <v>28.45</v>
      </c>
      <c r="F733">
        <v>28.07</v>
      </c>
      <c r="G733">
        <v>27.7</v>
      </c>
      <c r="H733" s="418">
        <v>27.09</v>
      </c>
      <c r="R733">
        <f t="shared" si="11"/>
        <v>1.0666895840495016</v>
      </c>
    </row>
    <row r="734" spans="1:18" x14ac:dyDescent="0.25">
      <c r="A734" t="s">
        <v>488</v>
      </c>
      <c r="B734">
        <v>31.93</v>
      </c>
      <c r="C734" s="605">
        <v>29.92</v>
      </c>
      <c r="D734">
        <v>29.26</v>
      </c>
      <c r="E734">
        <v>29.26</v>
      </c>
      <c r="F734">
        <v>28.87</v>
      </c>
      <c r="G734">
        <v>28.49</v>
      </c>
      <c r="H734" s="418">
        <v>27.86</v>
      </c>
      <c r="R734">
        <f t="shared" si="11"/>
        <v>1.0671791443850267</v>
      </c>
    </row>
    <row r="735" spans="1:18" x14ac:dyDescent="0.25">
      <c r="A735" t="s">
        <v>489</v>
      </c>
      <c r="B735">
        <v>32.799999999999997</v>
      </c>
      <c r="C735" s="605">
        <v>30.72</v>
      </c>
      <c r="D735">
        <v>30.04</v>
      </c>
      <c r="E735">
        <v>30.04</v>
      </c>
      <c r="F735">
        <v>29.64</v>
      </c>
      <c r="G735">
        <v>29.25</v>
      </c>
      <c r="H735" s="418">
        <v>28.61</v>
      </c>
      <c r="R735">
        <f t="shared" si="11"/>
        <v>1.0677083333333333</v>
      </c>
    </row>
    <row r="736" spans="1:18" x14ac:dyDescent="0.25">
      <c r="A736" t="s">
        <v>490</v>
      </c>
      <c r="B736">
        <v>33.78</v>
      </c>
      <c r="C736" s="605">
        <v>31.65</v>
      </c>
      <c r="D736">
        <v>30.95</v>
      </c>
      <c r="E736">
        <v>30.95</v>
      </c>
      <c r="F736">
        <v>30.54</v>
      </c>
      <c r="G736">
        <v>30.13</v>
      </c>
      <c r="H736" s="418">
        <v>29.47</v>
      </c>
      <c r="R736">
        <f t="shared" si="11"/>
        <v>1.0672985781990523</v>
      </c>
    </row>
    <row r="737" spans="1:18" x14ac:dyDescent="0.25">
      <c r="A737" t="s">
        <v>491</v>
      </c>
      <c r="B737">
        <v>34.729999999999997</v>
      </c>
      <c r="C737" s="605">
        <v>32.53</v>
      </c>
      <c r="D737">
        <v>31.81</v>
      </c>
      <c r="E737">
        <v>31.81</v>
      </c>
      <c r="F737">
        <v>31.138999999999999</v>
      </c>
      <c r="G737">
        <v>30.97</v>
      </c>
      <c r="H737" s="418">
        <v>30.29</v>
      </c>
      <c r="R737">
        <f t="shared" si="11"/>
        <v>1.067629880110667</v>
      </c>
    </row>
    <row r="738" spans="1:18" x14ac:dyDescent="0.25">
      <c r="A738" t="s">
        <v>492</v>
      </c>
      <c r="B738">
        <v>35.72</v>
      </c>
      <c r="C738" s="605">
        <v>33.49</v>
      </c>
      <c r="D738">
        <v>32.75</v>
      </c>
      <c r="E738">
        <v>32.75</v>
      </c>
      <c r="F738">
        <v>32.31</v>
      </c>
      <c r="G738">
        <v>31.88</v>
      </c>
      <c r="H738" s="418">
        <v>31.18</v>
      </c>
      <c r="R738">
        <f t="shared" si="11"/>
        <v>1.0665870409077336</v>
      </c>
    </row>
    <row r="739" spans="1:18" x14ac:dyDescent="0.25">
      <c r="A739" t="s">
        <v>493</v>
      </c>
      <c r="B739">
        <v>36.76</v>
      </c>
      <c r="C739" s="605">
        <v>34.44</v>
      </c>
      <c r="D739">
        <v>33.68</v>
      </c>
      <c r="E739">
        <v>33.68</v>
      </c>
      <c r="F739">
        <v>33.229999999999997</v>
      </c>
      <c r="G739">
        <v>32.79</v>
      </c>
      <c r="H739" s="418">
        <v>32.07</v>
      </c>
      <c r="R739">
        <f t="shared" si="11"/>
        <v>1.067363530778165</v>
      </c>
    </row>
    <row r="740" spans="1:18" x14ac:dyDescent="0.25">
      <c r="A740" t="s">
        <v>494</v>
      </c>
      <c r="B740">
        <v>24.93</v>
      </c>
      <c r="C740" s="605">
        <v>23.35</v>
      </c>
      <c r="D740">
        <v>22.84</v>
      </c>
      <c r="E740">
        <v>22.84</v>
      </c>
      <c r="F740">
        <v>22.54</v>
      </c>
      <c r="G740">
        <v>22.24</v>
      </c>
      <c r="H740" s="418">
        <v>21.75</v>
      </c>
      <c r="R740">
        <f t="shared" si="11"/>
        <v>1.0676659528907921</v>
      </c>
    </row>
    <row r="741" spans="1:18" x14ac:dyDescent="0.25">
      <c r="A741" t="s">
        <v>495</v>
      </c>
      <c r="B741">
        <v>26.1</v>
      </c>
      <c r="C741" s="605">
        <v>24.46</v>
      </c>
      <c r="D741">
        <v>23.92</v>
      </c>
      <c r="E741">
        <v>23.92</v>
      </c>
      <c r="F741">
        <v>23.6</v>
      </c>
      <c r="G741">
        <v>23.29</v>
      </c>
      <c r="H741" s="418">
        <v>22.78</v>
      </c>
      <c r="R741">
        <f t="shared" si="11"/>
        <v>1.0670482420278005</v>
      </c>
    </row>
    <row r="742" spans="1:18" x14ac:dyDescent="0.25">
      <c r="A742" t="s">
        <v>496</v>
      </c>
      <c r="B742">
        <v>27.12</v>
      </c>
      <c r="C742" s="605">
        <v>25.4</v>
      </c>
      <c r="D742">
        <v>24.84</v>
      </c>
      <c r="E742">
        <v>24.84</v>
      </c>
      <c r="F742">
        <v>24.51</v>
      </c>
      <c r="G742">
        <v>24.18</v>
      </c>
      <c r="H742" s="418">
        <v>23.65</v>
      </c>
      <c r="R742">
        <f t="shared" si="11"/>
        <v>1.0677165354330709</v>
      </c>
    </row>
    <row r="743" spans="1:18" x14ac:dyDescent="0.25">
      <c r="A743" t="s">
        <v>497</v>
      </c>
      <c r="B743">
        <v>27.95</v>
      </c>
      <c r="C743" s="605">
        <v>26.21</v>
      </c>
      <c r="D743">
        <v>25.63</v>
      </c>
      <c r="E743">
        <v>25.63</v>
      </c>
      <c r="F743">
        <v>25.29</v>
      </c>
      <c r="G743">
        <v>24.95</v>
      </c>
      <c r="H743" s="418">
        <v>24.4</v>
      </c>
      <c r="R743">
        <f t="shared" si="11"/>
        <v>1.0663868752384584</v>
      </c>
    </row>
    <row r="744" spans="1:18" x14ac:dyDescent="0.25">
      <c r="A744" t="s">
        <v>498</v>
      </c>
      <c r="B744">
        <v>28.88</v>
      </c>
      <c r="C744" s="605">
        <v>27.05</v>
      </c>
      <c r="D744">
        <v>26.45</v>
      </c>
      <c r="E744">
        <v>26.45</v>
      </c>
      <c r="F744">
        <v>26.1</v>
      </c>
      <c r="G744">
        <v>25.75</v>
      </c>
      <c r="H744" s="418">
        <v>25.18</v>
      </c>
      <c r="R744">
        <f t="shared" si="11"/>
        <v>1.0676524953789279</v>
      </c>
    </row>
    <row r="745" spans="1:18" x14ac:dyDescent="0.25">
      <c r="A745" t="s">
        <v>499</v>
      </c>
      <c r="B745">
        <v>29.81</v>
      </c>
      <c r="C745" s="605">
        <v>27.93</v>
      </c>
      <c r="D745">
        <v>27.32</v>
      </c>
      <c r="E745">
        <v>27.32</v>
      </c>
      <c r="F745">
        <v>26.96</v>
      </c>
      <c r="G745">
        <v>26.6</v>
      </c>
      <c r="H745" s="418">
        <v>26.01</v>
      </c>
      <c r="R745">
        <f t="shared" si="11"/>
        <v>1.0673111349803079</v>
      </c>
    </row>
    <row r="746" spans="1:18" x14ac:dyDescent="0.25">
      <c r="A746" t="s">
        <v>500</v>
      </c>
      <c r="B746">
        <v>30.81</v>
      </c>
      <c r="C746" s="605">
        <v>28.85</v>
      </c>
      <c r="D746">
        <v>28.22</v>
      </c>
      <c r="E746">
        <v>28.22</v>
      </c>
      <c r="F746">
        <v>27.84</v>
      </c>
      <c r="G746">
        <v>27.47</v>
      </c>
      <c r="H746" s="418">
        <v>26.87</v>
      </c>
      <c r="R746">
        <f t="shared" si="11"/>
        <v>1.0679376083188907</v>
      </c>
    </row>
    <row r="747" spans="1:18" x14ac:dyDescent="0.25">
      <c r="A747" t="s">
        <v>501</v>
      </c>
      <c r="B747">
        <v>31.89</v>
      </c>
      <c r="C747" s="605">
        <v>29.88</v>
      </c>
      <c r="D747">
        <v>29.22</v>
      </c>
      <c r="E747">
        <v>29.22</v>
      </c>
      <c r="F747">
        <v>28.83</v>
      </c>
      <c r="G747">
        <v>28.45</v>
      </c>
      <c r="H747" s="418">
        <v>27.82</v>
      </c>
      <c r="R747">
        <f t="shared" si="11"/>
        <v>1.0672690763052208</v>
      </c>
    </row>
    <row r="748" spans="1:18" x14ac:dyDescent="0.25">
      <c r="A748" t="s">
        <v>502</v>
      </c>
      <c r="B748">
        <v>32.869999999999997</v>
      </c>
      <c r="C748" s="605">
        <v>30.81</v>
      </c>
      <c r="D748">
        <v>30.13</v>
      </c>
      <c r="E748">
        <v>30.13</v>
      </c>
      <c r="F748">
        <v>29.73</v>
      </c>
      <c r="G748">
        <v>29.33</v>
      </c>
      <c r="H748" s="418">
        <v>28.68</v>
      </c>
      <c r="R748">
        <f t="shared" si="11"/>
        <v>1.0668614086335606</v>
      </c>
    </row>
    <row r="749" spans="1:18" x14ac:dyDescent="0.25">
      <c r="A749" t="s">
        <v>503</v>
      </c>
      <c r="B749">
        <v>33.85</v>
      </c>
      <c r="C749" s="605">
        <v>31.71</v>
      </c>
      <c r="D749">
        <v>31.01</v>
      </c>
      <c r="E749">
        <v>31.01</v>
      </c>
      <c r="F749">
        <v>30.6</v>
      </c>
      <c r="G749">
        <v>30.19</v>
      </c>
      <c r="H749" s="418">
        <v>29.53</v>
      </c>
      <c r="R749">
        <f t="shared" si="11"/>
        <v>1.0674865972879217</v>
      </c>
    </row>
    <row r="750" spans="1:18" x14ac:dyDescent="0.25">
      <c r="A750" t="s">
        <v>504</v>
      </c>
      <c r="B750">
        <v>34.78</v>
      </c>
      <c r="C750" s="605">
        <v>32.6</v>
      </c>
      <c r="D750">
        <v>31.88</v>
      </c>
      <c r="E750">
        <v>31.88</v>
      </c>
      <c r="F750">
        <v>31.46</v>
      </c>
      <c r="G750">
        <v>31.04</v>
      </c>
      <c r="H750" s="418">
        <v>30.36</v>
      </c>
      <c r="R750">
        <f t="shared" si="11"/>
        <v>1.0668711656441718</v>
      </c>
    </row>
    <row r="751" spans="1:18" x14ac:dyDescent="0.25">
      <c r="A751" t="s">
        <v>505</v>
      </c>
      <c r="B751">
        <v>35.76</v>
      </c>
      <c r="C751" s="605">
        <v>33.53</v>
      </c>
      <c r="D751">
        <v>32.79</v>
      </c>
      <c r="E751">
        <v>32.79</v>
      </c>
      <c r="F751">
        <v>32.35</v>
      </c>
      <c r="G751">
        <v>31.92</v>
      </c>
      <c r="H751" s="418">
        <v>31.22</v>
      </c>
      <c r="R751">
        <f t="shared" si="11"/>
        <v>1.0665076051297344</v>
      </c>
    </row>
    <row r="752" spans="1:18" x14ac:dyDescent="0.25">
      <c r="A752" t="s">
        <v>506</v>
      </c>
      <c r="B752">
        <v>36.82</v>
      </c>
      <c r="C752" s="605">
        <v>34.479999999999997</v>
      </c>
      <c r="D752">
        <v>33.72</v>
      </c>
      <c r="E752">
        <v>33.72</v>
      </c>
      <c r="F752">
        <v>33.270000000000003</v>
      </c>
      <c r="G752">
        <v>32.83</v>
      </c>
      <c r="H752" s="418">
        <v>32.11</v>
      </c>
      <c r="R752">
        <f t="shared" si="11"/>
        <v>1.0678654292343388</v>
      </c>
    </row>
    <row r="753" spans="1:18" x14ac:dyDescent="0.25">
      <c r="A753" t="s">
        <v>507</v>
      </c>
      <c r="B753">
        <v>37.86</v>
      </c>
      <c r="C753" s="605">
        <v>35.47</v>
      </c>
      <c r="D753">
        <v>34.69</v>
      </c>
      <c r="E753">
        <v>34.69</v>
      </c>
      <c r="F753">
        <v>34.229999999999997</v>
      </c>
      <c r="G753">
        <v>33.770000000000003</v>
      </c>
      <c r="H753" s="418">
        <v>33.03</v>
      </c>
      <c r="R753">
        <f t="shared" si="11"/>
        <v>1.0673808852551452</v>
      </c>
    </row>
    <row r="754" spans="1:18" x14ac:dyDescent="0.25">
      <c r="A754" t="s">
        <v>508</v>
      </c>
      <c r="B754">
        <v>38.92</v>
      </c>
      <c r="C754" s="605">
        <v>36.47</v>
      </c>
      <c r="D754">
        <v>35.67</v>
      </c>
      <c r="E754">
        <v>35.67</v>
      </c>
      <c r="F754">
        <v>35.19</v>
      </c>
      <c r="G754">
        <v>34.72</v>
      </c>
      <c r="H754" s="418">
        <v>33.96</v>
      </c>
      <c r="R754">
        <f t="shared" si="11"/>
        <v>1.0671785028790788</v>
      </c>
    </row>
    <row r="755" spans="1:18" x14ac:dyDescent="0.25">
      <c r="A755" t="s">
        <v>509</v>
      </c>
      <c r="B755">
        <v>26.42</v>
      </c>
      <c r="C755" s="605">
        <v>24.74</v>
      </c>
      <c r="D755">
        <v>24.2</v>
      </c>
      <c r="E755">
        <v>24.2</v>
      </c>
      <c r="F755">
        <v>23.88</v>
      </c>
      <c r="G755">
        <v>23.56</v>
      </c>
      <c r="H755" s="418">
        <v>23.04</v>
      </c>
      <c r="R755">
        <f t="shared" si="11"/>
        <v>1.0679062247372677</v>
      </c>
    </row>
    <row r="756" spans="1:18" x14ac:dyDescent="0.25">
      <c r="A756" t="s">
        <v>510</v>
      </c>
      <c r="B756">
        <v>27.7</v>
      </c>
      <c r="C756" s="605">
        <v>25.93</v>
      </c>
      <c r="D756">
        <v>25.36</v>
      </c>
      <c r="E756">
        <v>25.36</v>
      </c>
      <c r="F756">
        <v>25.02</v>
      </c>
      <c r="G756">
        <v>24.69</v>
      </c>
      <c r="H756" s="418">
        <v>24.15</v>
      </c>
      <c r="R756">
        <f t="shared" si="11"/>
        <v>1.068260701889703</v>
      </c>
    </row>
    <row r="757" spans="1:18" x14ac:dyDescent="0.25">
      <c r="A757" t="s">
        <v>511</v>
      </c>
      <c r="B757">
        <v>28.7</v>
      </c>
      <c r="C757" s="605">
        <v>26.89</v>
      </c>
      <c r="D757">
        <v>26.3</v>
      </c>
      <c r="E757">
        <v>26.3</v>
      </c>
      <c r="F757">
        <v>25.95</v>
      </c>
      <c r="G757">
        <v>25.6</v>
      </c>
      <c r="H757" s="418">
        <v>25.04</v>
      </c>
      <c r="R757">
        <f t="shared" si="11"/>
        <v>1.0673112681294161</v>
      </c>
    </row>
    <row r="758" spans="1:18" x14ac:dyDescent="0.25">
      <c r="A758" t="s">
        <v>512</v>
      </c>
      <c r="B758">
        <v>29.63</v>
      </c>
      <c r="C758" s="605">
        <v>27.76</v>
      </c>
      <c r="D758">
        <v>27.15</v>
      </c>
      <c r="E758">
        <v>27.15</v>
      </c>
      <c r="F758">
        <v>26.79</v>
      </c>
      <c r="G758">
        <v>26.43</v>
      </c>
      <c r="H758" s="418">
        <v>25.85</v>
      </c>
      <c r="R758">
        <f t="shared" si="11"/>
        <v>1.0673631123919307</v>
      </c>
    </row>
    <row r="759" spans="1:18" x14ac:dyDescent="0.25">
      <c r="A759" t="s">
        <v>513</v>
      </c>
      <c r="B759">
        <v>30.63</v>
      </c>
      <c r="C759" s="605">
        <v>28.69</v>
      </c>
      <c r="D759">
        <v>28.06</v>
      </c>
      <c r="E759">
        <v>28.06</v>
      </c>
      <c r="F759">
        <v>27.69</v>
      </c>
      <c r="G759">
        <v>27.32</v>
      </c>
      <c r="H759" s="418">
        <v>26.72</v>
      </c>
      <c r="R759">
        <f t="shared" si="11"/>
        <v>1.0676193795747646</v>
      </c>
    </row>
    <row r="760" spans="1:18" x14ac:dyDescent="0.25">
      <c r="A760" t="s">
        <v>514</v>
      </c>
      <c r="B760">
        <v>31.67</v>
      </c>
      <c r="C760" s="605">
        <v>29.69</v>
      </c>
      <c r="D760">
        <v>29.04</v>
      </c>
      <c r="E760">
        <v>29.04</v>
      </c>
      <c r="F760">
        <v>28.65</v>
      </c>
      <c r="G760">
        <v>28.27</v>
      </c>
      <c r="H760" s="418">
        <v>27.65</v>
      </c>
      <c r="R760">
        <f t="shared" si="11"/>
        <v>1.0666891209161333</v>
      </c>
    </row>
    <row r="761" spans="1:18" x14ac:dyDescent="0.25">
      <c r="A761" t="s">
        <v>515</v>
      </c>
      <c r="B761">
        <v>32.68</v>
      </c>
      <c r="C761" s="605">
        <v>30.61</v>
      </c>
      <c r="D761">
        <v>29.94</v>
      </c>
      <c r="E761">
        <v>29.94</v>
      </c>
      <c r="F761">
        <v>29.54</v>
      </c>
      <c r="G761">
        <v>29.15</v>
      </c>
      <c r="H761" s="418">
        <v>28.51</v>
      </c>
      <c r="R761">
        <f t="shared" si="11"/>
        <v>1.0676249591636719</v>
      </c>
    </row>
    <row r="762" spans="1:18" x14ac:dyDescent="0.25">
      <c r="A762" t="s">
        <v>516</v>
      </c>
      <c r="B762">
        <v>33.799999999999997</v>
      </c>
      <c r="C762" s="605">
        <v>31.68</v>
      </c>
      <c r="D762">
        <v>30.98</v>
      </c>
      <c r="E762">
        <v>30.98</v>
      </c>
      <c r="F762">
        <v>30.57</v>
      </c>
      <c r="G762">
        <v>30.16</v>
      </c>
      <c r="H762" s="418">
        <v>29.5</v>
      </c>
      <c r="R762">
        <f t="shared" si="11"/>
        <v>1.0669191919191918</v>
      </c>
    </row>
    <row r="763" spans="1:18" x14ac:dyDescent="0.25">
      <c r="A763" t="s">
        <v>517</v>
      </c>
      <c r="B763">
        <v>34.94</v>
      </c>
      <c r="C763" s="605">
        <v>32.729999999999997</v>
      </c>
      <c r="D763">
        <v>32.01</v>
      </c>
      <c r="E763">
        <v>32.01</v>
      </c>
      <c r="F763">
        <v>31.58</v>
      </c>
      <c r="G763">
        <v>31.16</v>
      </c>
      <c r="H763" s="418">
        <v>30.47</v>
      </c>
      <c r="R763">
        <f t="shared" si="11"/>
        <v>1.0675221509318669</v>
      </c>
    </row>
    <row r="764" spans="1:18" x14ac:dyDescent="0.25">
      <c r="A764" t="s">
        <v>518</v>
      </c>
      <c r="B764">
        <v>35.92</v>
      </c>
      <c r="C764" s="605">
        <v>33.630000000000003</v>
      </c>
      <c r="D764">
        <v>32.89</v>
      </c>
      <c r="E764">
        <v>32.89</v>
      </c>
      <c r="F764">
        <v>32.450000000000003</v>
      </c>
      <c r="G764">
        <v>32.020000000000003</v>
      </c>
      <c r="H764" s="418">
        <v>31.32</v>
      </c>
      <c r="R764">
        <f t="shared" si="11"/>
        <v>1.0680939637228664</v>
      </c>
    </row>
    <row r="765" spans="1:18" x14ac:dyDescent="0.25">
      <c r="A765" t="s">
        <v>519</v>
      </c>
      <c r="B765">
        <v>36.93</v>
      </c>
      <c r="C765" s="605">
        <v>34.58</v>
      </c>
      <c r="D765">
        <v>33.82</v>
      </c>
      <c r="E765">
        <v>33.82</v>
      </c>
      <c r="F765">
        <v>33.369999999999997</v>
      </c>
      <c r="G765">
        <v>32.93</v>
      </c>
      <c r="H765" s="418">
        <v>32.21</v>
      </c>
      <c r="R765">
        <f t="shared" si="11"/>
        <v>1.0679583574320417</v>
      </c>
    </row>
    <row r="766" spans="1:18" x14ac:dyDescent="0.25">
      <c r="A766" t="s">
        <v>520</v>
      </c>
      <c r="B766">
        <v>37.950000000000003</v>
      </c>
      <c r="C766" s="605">
        <v>35.549999999999997</v>
      </c>
      <c r="D766">
        <v>34.770000000000003</v>
      </c>
      <c r="E766">
        <v>34.770000000000003</v>
      </c>
      <c r="F766">
        <v>34.31</v>
      </c>
      <c r="G766">
        <v>33.85</v>
      </c>
      <c r="H766" s="418">
        <v>33.11</v>
      </c>
      <c r="R766">
        <f t="shared" si="11"/>
        <v>1.0675105485232068</v>
      </c>
    </row>
    <row r="767" spans="1:18" x14ac:dyDescent="0.25">
      <c r="A767" t="s">
        <v>521</v>
      </c>
      <c r="B767">
        <v>39.04</v>
      </c>
      <c r="C767" s="605">
        <v>36.590000000000003</v>
      </c>
      <c r="D767">
        <v>35.78</v>
      </c>
      <c r="E767">
        <v>35.78</v>
      </c>
      <c r="F767">
        <v>35.299999999999997</v>
      </c>
      <c r="G767">
        <v>34.83</v>
      </c>
      <c r="H767" s="418">
        <v>34.06</v>
      </c>
      <c r="R767">
        <f t="shared" si="11"/>
        <v>1.0669581852965291</v>
      </c>
    </row>
    <row r="768" spans="1:18" x14ac:dyDescent="0.25">
      <c r="A768" t="s">
        <v>522</v>
      </c>
      <c r="B768">
        <v>40.19</v>
      </c>
      <c r="C768" s="605">
        <v>37.65</v>
      </c>
      <c r="D768">
        <v>36.82</v>
      </c>
      <c r="E768">
        <v>36.82</v>
      </c>
      <c r="F768">
        <v>36.33</v>
      </c>
      <c r="G768">
        <v>35.85</v>
      </c>
      <c r="H768" s="418">
        <v>35.06</v>
      </c>
      <c r="R768">
        <f t="shared" si="11"/>
        <v>1.0674634794156705</v>
      </c>
    </row>
    <row r="769" spans="1:18" x14ac:dyDescent="0.25">
      <c r="A769" t="s">
        <v>523</v>
      </c>
      <c r="B769">
        <v>41.31</v>
      </c>
      <c r="C769" s="605">
        <v>38.72</v>
      </c>
      <c r="D769">
        <v>37.869999999999997</v>
      </c>
      <c r="E769">
        <v>37.869999999999997</v>
      </c>
      <c r="F769">
        <v>37.369999999999997</v>
      </c>
      <c r="G769">
        <v>36.869999999999997</v>
      </c>
      <c r="H769" s="418">
        <v>36.06</v>
      </c>
      <c r="R769">
        <f t="shared" si="11"/>
        <v>1.0668904958677687</v>
      </c>
    </row>
    <row r="770" spans="1:18" x14ac:dyDescent="0.25">
      <c r="A770" t="s">
        <v>524</v>
      </c>
      <c r="B770">
        <v>28.02</v>
      </c>
      <c r="C770" s="605">
        <v>26.26</v>
      </c>
      <c r="D770">
        <v>25.68</v>
      </c>
      <c r="E770">
        <v>25.68</v>
      </c>
      <c r="F770">
        <v>25.34</v>
      </c>
      <c r="G770">
        <v>25</v>
      </c>
      <c r="H770" s="418">
        <v>24.45</v>
      </c>
      <c r="R770">
        <f t="shared" si="11"/>
        <v>1.067022086824067</v>
      </c>
    </row>
    <row r="771" spans="1:18" x14ac:dyDescent="0.25">
      <c r="A771" t="s">
        <v>525</v>
      </c>
      <c r="B771">
        <v>29.36</v>
      </c>
      <c r="C771" s="605">
        <v>27.5</v>
      </c>
      <c r="D771">
        <v>26.89</v>
      </c>
      <c r="E771">
        <v>26.89</v>
      </c>
      <c r="F771">
        <v>26.53</v>
      </c>
      <c r="G771">
        <v>26.18</v>
      </c>
      <c r="H771" s="418">
        <v>25.6</v>
      </c>
      <c r="R771">
        <f t="shared" si="11"/>
        <v>1.0676363636363637</v>
      </c>
    </row>
    <row r="772" spans="1:18" x14ac:dyDescent="0.25">
      <c r="A772" t="s">
        <v>526</v>
      </c>
      <c r="B772">
        <v>30.48</v>
      </c>
      <c r="C772" s="605">
        <v>28.57</v>
      </c>
      <c r="D772">
        <v>27.94</v>
      </c>
      <c r="E772">
        <v>27.94</v>
      </c>
      <c r="F772">
        <v>27.57</v>
      </c>
      <c r="G772">
        <v>27.2</v>
      </c>
      <c r="H772" s="418">
        <v>26.6</v>
      </c>
      <c r="R772">
        <f t="shared" si="11"/>
        <v>1.0668533426671334</v>
      </c>
    </row>
    <row r="773" spans="1:18" x14ac:dyDescent="0.25">
      <c r="A773" t="s">
        <v>527</v>
      </c>
      <c r="B773">
        <v>31.46</v>
      </c>
      <c r="C773" s="605">
        <v>29.48</v>
      </c>
      <c r="D773">
        <v>28.83</v>
      </c>
      <c r="E773">
        <v>28.83</v>
      </c>
      <c r="F773">
        <v>28.45</v>
      </c>
      <c r="G773">
        <v>28.07</v>
      </c>
      <c r="H773" s="418">
        <v>27.45</v>
      </c>
      <c r="R773">
        <f t="shared" si="11"/>
        <v>1.0671641791044777</v>
      </c>
    </row>
    <row r="774" spans="1:18" x14ac:dyDescent="0.25">
      <c r="A774" t="s">
        <v>528</v>
      </c>
      <c r="B774">
        <v>32.54</v>
      </c>
      <c r="C774" s="605">
        <v>30.47</v>
      </c>
      <c r="D774">
        <v>29.8</v>
      </c>
      <c r="E774">
        <v>29.8</v>
      </c>
      <c r="F774">
        <v>29.4</v>
      </c>
      <c r="G774">
        <v>29.01</v>
      </c>
      <c r="H774" s="418">
        <v>28.37</v>
      </c>
      <c r="R774">
        <f t="shared" si="11"/>
        <v>1.0679356744338695</v>
      </c>
    </row>
    <row r="775" spans="1:18" x14ac:dyDescent="0.25">
      <c r="A775" t="s">
        <v>529</v>
      </c>
      <c r="B775">
        <v>33.57</v>
      </c>
      <c r="C775" s="605">
        <v>31.44</v>
      </c>
      <c r="D775">
        <v>30.75</v>
      </c>
      <c r="E775">
        <v>30.75</v>
      </c>
      <c r="F775">
        <v>30.34</v>
      </c>
      <c r="G775">
        <v>29.94</v>
      </c>
      <c r="H775" s="418">
        <v>29.28</v>
      </c>
      <c r="R775">
        <f t="shared" si="11"/>
        <v>1.0677480916030535</v>
      </c>
    </row>
    <row r="776" spans="1:18" x14ac:dyDescent="0.25">
      <c r="A776" t="s">
        <v>530</v>
      </c>
      <c r="B776">
        <v>34.700000000000003</v>
      </c>
      <c r="C776" s="605">
        <v>32.5</v>
      </c>
      <c r="D776">
        <v>31.78</v>
      </c>
      <c r="E776">
        <v>31.78</v>
      </c>
      <c r="F776">
        <v>31.36</v>
      </c>
      <c r="G776">
        <v>30.94</v>
      </c>
      <c r="H776" s="418">
        <v>30.26</v>
      </c>
      <c r="R776">
        <f t="shared" si="11"/>
        <v>1.0676923076923077</v>
      </c>
    </row>
    <row r="777" spans="1:18" x14ac:dyDescent="0.25">
      <c r="A777" t="s">
        <v>531</v>
      </c>
      <c r="B777">
        <v>35.909999999999997</v>
      </c>
      <c r="C777" s="605">
        <v>33.619999999999997</v>
      </c>
      <c r="D777">
        <v>32.880000000000003</v>
      </c>
      <c r="E777">
        <v>32.880000000000003</v>
      </c>
      <c r="F777">
        <v>32.44</v>
      </c>
      <c r="G777">
        <v>32.01</v>
      </c>
      <c r="H777" s="418">
        <v>31.31</v>
      </c>
      <c r="R777">
        <f t="shared" si="11"/>
        <v>1.0681142177275431</v>
      </c>
    </row>
    <row r="778" spans="1:18" x14ac:dyDescent="0.25">
      <c r="A778" t="s">
        <v>532</v>
      </c>
      <c r="B778">
        <v>37.07</v>
      </c>
      <c r="C778" s="605">
        <v>34.729999999999997</v>
      </c>
      <c r="D778">
        <v>33.97</v>
      </c>
      <c r="E778">
        <v>33.97</v>
      </c>
      <c r="F778">
        <v>33.520000000000003</v>
      </c>
      <c r="G778">
        <v>33.07</v>
      </c>
      <c r="H778" s="418">
        <v>32.340000000000003</v>
      </c>
      <c r="R778">
        <f t="shared" si="11"/>
        <v>1.0673769075727038</v>
      </c>
    </row>
    <row r="779" spans="1:18" x14ac:dyDescent="0.25">
      <c r="A779" t="s">
        <v>533</v>
      </c>
      <c r="B779">
        <v>38.11</v>
      </c>
      <c r="C779" s="605">
        <v>35.72</v>
      </c>
      <c r="D779">
        <v>34.93</v>
      </c>
      <c r="E779">
        <v>34.93</v>
      </c>
      <c r="F779">
        <v>34.46</v>
      </c>
      <c r="G779">
        <v>34</v>
      </c>
      <c r="H779" s="418">
        <v>33.25</v>
      </c>
      <c r="R779">
        <f t="shared" si="11"/>
        <v>1.066909294512878</v>
      </c>
    </row>
    <row r="780" spans="1:18" x14ac:dyDescent="0.25">
      <c r="A780" t="s">
        <v>534</v>
      </c>
      <c r="B780">
        <v>39.24</v>
      </c>
      <c r="C780" s="605">
        <v>36.75</v>
      </c>
      <c r="D780">
        <v>35.94</v>
      </c>
      <c r="E780">
        <v>35.94</v>
      </c>
      <c r="F780">
        <v>35.46</v>
      </c>
      <c r="G780">
        <v>34.99</v>
      </c>
      <c r="H780" s="418">
        <v>34.22</v>
      </c>
      <c r="R780">
        <f t="shared" si="11"/>
        <v>1.0677551020408165</v>
      </c>
    </row>
    <row r="781" spans="1:18" x14ac:dyDescent="0.25">
      <c r="A781" t="s">
        <v>535</v>
      </c>
      <c r="B781">
        <v>40.28</v>
      </c>
      <c r="C781" s="605">
        <v>37.74</v>
      </c>
      <c r="D781">
        <v>36.909999999999997</v>
      </c>
      <c r="E781">
        <v>36.909999999999997</v>
      </c>
      <c r="F781">
        <v>36.42</v>
      </c>
      <c r="G781">
        <v>35.93</v>
      </c>
      <c r="H781" s="418">
        <v>35.14</v>
      </c>
      <c r="R781">
        <f t="shared" si="11"/>
        <v>1.0673025967143615</v>
      </c>
    </row>
    <row r="782" spans="1:18" x14ac:dyDescent="0.25">
      <c r="A782" t="s">
        <v>536</v>
      </c>
      <c r="B782">
        <v>41.44</v>
      </c>
      <c r="C782" s="605">
        <v>38.82</v>
      </c>
      <c r="D782">
        <v>37.97</v>
      </c>
      <c r="E782">
        <v>37.97</v>
      </c>
      <c r="F782">
        <v>37.46</v>
      </c>
      <c r="G782">
        <v>36.96</v>
      </c>
      <c r="H782" s="418">
        <v>36.15</v>
      </c>
      <c r="R782">
        <f t="shared" si="11"/>
        <v>1.0674909840288511</v>
      </c>
    </row>
    <row r="783" spans="1:18" x14ac:dyDescent="0.25">
      <c r="A783" t="s">
        <v>537</v>
      </c>
      <c r="B783">
        <v>42.67</v>
      </c>
      <c r="C783" s="605">
        <v>39.979999999999997</v>
      </c>
      <c r="D783">
        <v>39.1</v>
      </c>
      <c r="E783">
        <v>39.1</v>
      </c>
      <c r="F783">
        <v>38.58</v>
      </c>
      <c r="G783">
        <v>38.07</v>
      </c>
      <c r="H783" s="418">
        <v>37.229999999999997</v>
      </c>
      <c r="R783">
        <f t="shared" si="11"/>
        <v>1.0672836418209106</v>
      </c>
    </row>
    <row r="784" spans="1:18" x14ac:dyDescent="0.25">
      <c r="A784" t="s">
        <v>538</v>
      </c>
      <c r="B784">
        <v>43.94</v>
      </c>
      <c r="C784" s="605">
        <v>41.16</v>
      </c>
      <c r="D784">
        <v>40.25</v>
      </c>
      <c r="E784">
        <v>40.25</v>
      </c>
      <c r="F784">
        <v>39.71</v>
      </c>
      <c r="G784">
        <v>39.18</v>
      </c>
      <c r="H784" s="418">
        <v>38.32</v>
      </c>
      <c r="R784">
        <f t="shared" si="11"/>
        <v>1.0675413022351798</v>
      </c>
    </row>
    <row r="785" spans="1:18" x14ac:dyDescent="0.25">
      <c r="A785" t="s">
        <v>539</v>
      </c>
      <c r="B785">
        <v>29.79</v>
      </c>
      <c r="C785" s="605">
        <v>27.9</v>
      </c>
      <c r="D785">
        <v>27.29</v>
      </c>
      <c r="E785">
        <v>27.29</v>
      </c>
      <c r="F785">
        <v>26.93</v>
      </c>
      <c r="G785">
        <v>26.57</v>
      </c>
      <c r="H785" s="418">
        <v>25.99</v>
      </c>
      <c r="R785">
        <f t="shared" si="11"/>
        <v>1.0677419354838711</v>
      </c>
    </row>
    <row r="786" spans="1:18" x14ac:dyDescent="0.25">
      <c r="A786" t="s">
        <v>540</v>
      </c>
      <c r="B786">
        <v>31.18</v>
      </c>
      <c r="C786" s="605">
        <v>29.2</v>
      </c>
      <c r="D786">
        <v>28.56</v>
      </c>
      <c r="E786">
        <v>28.56</v>
      </c>
      <c r="F786">
        <v>28.18</v>
      </c>
      <c r="G786">
        <v>27.8</v>
      </c>
      <c r="H786" s="418">
        <v>27.19</v>
      </c>
      <c r="R786">
        <f t="shared" si="11"/>
        <v>1.0678082191780822</v>
      </c>
    </row>
    <row r="787" spans="1:18" x14ac:dyDescent="0.25">
      <c r="A787" t="s">
        <v>541</v>
      </c>
      <c r="B787">
        <v>32.380000000000003</v>
      </c>
      <c r="C787" s="605">
        <v>30.36</v>
      </c>
      <c r="D787">
        <v>29.69</v>
      </c>
      <c r="E787">
        <v>29.69</v>
      </c>
      <c r="F787">
        <v>29.29</v>
      </c>
      <c r="G787">
        <v>28.9</v>
      </c>
      <c r="H787" s="418">
        <v>28.26</v>
      </c>
      <c r="R787">
        <f t="shared" si="11"/>
        <v>1.0665349143610015</v>
      </c>
    </row>
    <row r="788" spans="1:18" x14ac:dyDescent="0.25">
      <c r="A788" t="s">
        <v>542</v>
      </c>
      <c r="B788">
        <v>33.43</v>
      </c>
      <c r="C788" s="605">
        <v>31.33</v>
      </c>
      <c r="D788">
        <v>30.64</v>
      </c>
      <c r="E788">
        <v>30.64</v>
      </c>
      <c r="F788">
        <v>30.23</v>
      </c>
      <c r="G788">
        <v>29.83</v>
      </c>
      <c r="H788" s="418">
        <v>29.17</v>
      </c>
      <c r="R788">
        <f t="shared" si="11"/>
        <v>1.0670284072773699</v>
      </c>
    </row>
    <row r="789" spans="1:18" x14ac:dyDescent="0.25">
      <c r="A789" t="s">
        <v>543</v>
      </c>
      <c r="B789">
        <v>34.56</v>
      </c>
      <c r="C789" s="605">
        <v>32.36</v>
      </c>
      <c r="D789">
        <v>31.65</v>
      </c>
      <c r="E789">
        <v>31.65</v>
      </c>
      <c r="F789">
        <v>31.23</v>
      </c>
      <c r="G789">
        <v>30.81</v>
      </c>
      <c r="H789" s="418">
        <v>30.13</v>
      </c>
      <c r="R789">
        <f t="shared" si="11"/>
        <v>1.0679851668726825</v>
      </c>
    </row>
    <row r="790" spans="1:18" x14ac:dyDescent="0.25">
      <c r="A790" t="s">
        <v>544</v>
      </c>
      <c r="B790">
        <v>35.700000000000003</v>
      </c>
      <c r="C790" s="605">
        <v>33.47</v>
      </c>
      <c r="D790">
        <v>32.729999999999997</v>
      </c>
      <c r="E790">
        <v>32.729999999999997</v>
      </c>
      <c r="F790">
        <v>32.29</v>
      </c>
      <c r="G790">
        <v>31.86</v>
      </c>
      <c r="H790" s="418">
        <v>31.16</v>
      </c>
      <c r="R790">
        <f t="shared" ref="R790:R853" si="12">B790/C790</f>
        <v>1.0666268299970123</v>
      </c>
    </row>
    <row r="791" spans="1:18" x14ac:dyDescent="0.25">
      <c r="A791" t="s">
        <v>545</v>
      </c>
      <c r="B791">
        <v>36.869999999999997</v>
      </c>
      <c r="C791" s="605">
        <v>34.53</v>
      </c>
      <c r="D791">
        <v>33.770000000000003</v>
      </c>
      <c r="E791">
        <v>33.770000000000003</v>
      </c>
      <c r="F791">
        <v>33.32</v>
      </c>
      <c r="G791">
        <v>32.880000000000003</v>
      </c>
      <c r="H791" s="418">
        <v>32.159999999999997</v>
      </c>
      <c r="R791">
        <f t="shared" si="12"/>
        <v>1.0677671589921807</v>
      </c>
    </row>
    <row r="792" spans="1:18" x14ac:dyDescent="0.25">
      <c r="A792" t="s">
        <v>546</v>
      </c>
      <c r="B792">
        <v>38.11</v>
      </c>
      <c r="C792" s="605">
        <v>35.72</v>
      </c>
      <c r="D792">
        <v>34.93</v>
      </c>
      <c r="E792">
        <v>34.93</v>
      </c>
      <c r="F792">
        <v>34.46</v>
      </c>
      <c r="G792">
        <v>34</v>
      </c>
      <c r="H792" s="418">
        <v>33.25</v>
      </c>
      <c r="R792">
        <f t="shared" si="12"/>
        <v>1.066909294512878</v>
      </c>
    </row>
    <row r="793" spans="1:18" x14ac:dyDescent="0.25">
      <c r="A793" t="s">
        <v>547</v>
      </c>
      <c r="B793">
        <v>39.380000000000003</v>
      </c>
      <c r="C793" s="605">
        <v>36.89</v>
      </c>
      <c r="D793">
        <v>36.08</v>
      </c>
      <c r="E793">
        <v>36.08</v>
      </c>
      <c r="F793">
        <v>35.6</v>
      </c>
      <c r="G793">
        <v>35.130000000000003</v>
      </c>
      <c r="H793" s="418">
        <v>34.36</v>
      </c>
      <c r="R793">
        <f t="shared" si="12"/>
        <v>1.067497966928707</v>
      </c>
    </row>
    <row r="794" spans="1:18" x14ac:dyDescent="0.25">
      <c r="A794" t="s">
        <v>548</v>
      </c>
      <c r="B794">
        <v>40.51</v>
      </c>
      <c r="C794" s="605">
        <v>37.92</v>
      </c>
      <c r="D794">
        <v>37.090000000000003</v>
      </c>
      <c r="E794">
        <v>37.090000000000003</v>
      </c>
      <c r="F794">
        <v>36.6</v>
      </c>
      <c r="G794">
        <v>36.11</v>
      </c>
      <c r="H794" s="418">
        <v>35.32</v>
      </c>
      <c r="R794">
        <f t="shared" si="12"/>
        <v>1.068301687763713</v>
      </c>
    </row>
    <row r="795" spans="1:18" x14ac:dyDescent="0.25">
      <c r="A795" t="s">
        <v>549</v>
      </c>
      <c r="B795">
        <v>41.72</v>
      </c>
      <c r="C795" s="605">
        <v>39.07</v>
      </c>
      <c r="D795">
        <v>38.21</v>
      </c>
      <c r="E795">
        <v>38.21</v>
      </c>
      <c r="F795">
        <v>37.700000000000003</v>
      </c>
      <c r="G795">
        <v>37.200000000000003</v>
      </c>
      <c r="H795" s="418">
        <v>36.380000000000003</v>
      </c>
      <c r="R795">
        <f t="shared" si="12"/>
        <v>1.0678269772203737</v>
      </c>
    </row>
    <row r="796" spans="1:18" x14ac:dyDescent="0.25">
      <c r="A796" t="s">
        <v>550</v>
      </c>
      <c r="B796">
        <v>42.86</v>
      </c>
      <c r="C796" s="605">
        <v>40.14</v>
      </c>
      <c r="D796">
        <v>39.26</v>
      </c>
      <c r="E796">
        <v>39.26</v>
      </c>
      <c r="F796">
        <v>38.74</v>
      </c>
      <c r="G796">
        <v>38.22</v>
      </c>
      <c r="H796" s="418">
        <v>37.380000000000003</v>
      </c>
      <c r="R796">
        <f t="shared" si="12"/>
        <v>1.0677628300946687</v>
      </c>
    </row>
    <row r="797" spans="1:18" x14ac:dyDescent="0.25">
      <c r="A797" t="s">
        <v>551</v>
      </c>
      <c r="B797">
        <v>44.09</v>
      </c>
      <c r="C797" s="605">
        <v>41.31</v>
      </c>
      <c r="D797">
        <v>40.4</v>
      </c>
      <c r="E797">
        <v>40.4</v>
      </c>
      <c r="F797">
        <v>39.86</v>
      </c>
      <c r="G797">
        <v>39.33</v>
      </c>
      <c r="H797" s="418">
        <v>38.46</v>
      </c>
      <c r="R797">
        <f t="shared" si="12"/>
        <v>1.0672960542241587</v>
      </c>
    </row>
    <row r="798" spans="1:18" x14ac:dyDescent="0.25">
      <c r="A798" t="s">
        <v>552</v>
      </c>
      <c r="B798">
        <v>45.37</v>
      </c>
      <c r="C798" s="605">
        <v>42.51</v>
      </c>
      <c r="D798">
        <v>41.57</v>
      </c>
      <c r="E798">
        <v>41.57</v>
      </c>
      <c r="F798">
        <v>41.02</v>
      </c>
      <c r="G798">
        <v>40.47</v>
      </c>
      <c r="H798" s="418">
        <v>39.58</v>
      </c>
      <c r="R798">
        <f t="shared" si="12"/>
        <v>1.0672782874617737</v>
      </c>
    </row>
    <row r="799" spans="1:18" x14ac:dyDescent="0.25">
      <c r="A799" t="s">
        <v>553</v>
      </c>
      <c r="B799">
        <v>46.71</v>
      </c>
      <c r="C799" s="605">
        <v>43.75</v>
      </c>
      <c r="D799">
        <v>42.79</v>
      </c>
      <c r="E799">
        <v>42.79</v>
      </c>
      <c r="F799">
        <v>42.22</v>
      </c>
      <c r="G799">
        <v>41.66</v>
      </c>
      <c r="H799" s="418">
        <v>40.74</v>
      </c>
      <c r="R799">
        <f t="shared" si="12"/>
        <v>1.0676571428571429</v>
      </c>
    </row>
    <row r="800" spans="1:18" x14ac:dyDescent="0.25">
      <c r="A800" t="s">
        <v>554</v>
      </c>
      <c r="B800">
        <v>31.7</v>
      </c>
      <c r="C800" s="605">
        <v>29.71</v>
      </c>
      <c r="D800">
        <v>29.06</v>
      </c>
      <c r="E800">
        <v>29.06</v>
      </c>
      <c r="F800">
        <v>28.67</v>
      </c>
      <c r="G800">
        <v>28.29</v>
      </c>
      <c r="H800" s="418">
        <v>27.67</v>
      </c>
      <c r="R800">
        <f t="shared" si="12"/>
        <v>1.0669808145405586</v>
      </c>
    </row>
    <row r="801" spans="1:18" x14ac:dyDescent="0.25">
      <c r="A801" t="s">
        <v>555</v>
      </c>
      <c r="B801">
        <v>33.17</v>
      </c>
      <c r="C801" s="605">
        <v>31.05</v>
      </c>
      <c r="D801">
        <v>30.37</v>
      </c>
      <c r="E801">
        <v>30.37</v>
      </c>
      <c r="F801">
        <v>29.97</v>
      </c>
      <c r="G801">
        <v>29.57</v>
      </c>
      <c r="H801" s="418">
        <v>28.92</v>
      </c>
      <c r="R801">
        <f t="shared" si="12"/>
        <v>1.0682769726247987</v>
      </c>
    </row>
    <row r="802" spans="1:18" x14ac:dyDescent="0.25">
      <c r="A802" t="s">
        <v>556</v>
      </c>
      <c r="B802">
        <v>34.479999999999997</v>
      </c>
      <c r="C802" s="605">
        <v>32.299999999999997</v>
      </c>
      <c r="D802">
        <v>31.59</v>
      </c>
      <c r="E802">
        <v>31.59</v>
      </c>
      <c r="F802">
        <v>31.17</v>
      </c>
      <c r="G802">
        <v>30.75</v>
      </c>
      <c r="H802" s="418">
        <v>30.07</v>
      </c>
      <c r="R802">
        <f t="shared" si="12"/>
        <v>1.0674922600619194</v>
      </c>
    </row>
    <row r="803" spans="1:18" x14ac:dyDescent="0.25">
      <c r="A803" t="s">
        <v>557</v>
      </c>
      <c r="B803">
        <v>35.590000000000003</v>
      </c>
      <c r="C803" s="605">
        <v>33.340000000000003</v>
      </c>
      <c r="D803">
        <v>32.61</v>
      </c>
      <c r="E803">
        <v>32.61</v>
      </c>
      <c r="F803">
        <v>32.18</v>
      </c>
      <c r="G803">
        <v>31.75</v>
      </c>
      <c r="H803" s="418">
        <v>31.05</v>
      </c>
      <c r="R803">
        <f t="shared" si="12"/>
        <v>1.06748650269946</v>
      </c>
    </row>
    <row r="804" spans="1:18" x14ac:dyDescent="0.25">
      <c r="A804" t="s">
        <v>558</v>
      </c>
      <c r="B804">
        <v>36.79</v>
      </c>
      <c r="C804" s="605">
        <v>34.450000000000003</v>
      </c>
      <c r="D804">
        <v>33.69</v>
      </c>
      <c r="E804">
        <v>33.69</v>
      </c>
      <c r="F804">
        <v>33.24</v>
      </c>
      <c r="G804">
        <v>32.799999999999997</v>
      </c>
      <c r="H804" s="418">
        <v>32.08</v>
      </c>
      <c r="R804">
        <f t="shared" si="12"/>
        <v>1.0679245283018868</v>
      </c>
    </row>
    <row r="805" spans="1:18" x14ac:dyDescent="0.25">
      <c r="A805" t="s">
        <v>559</v>
      </c>
      <c r="B805">
        <v>37.97</v>
      </c>
      <c r="C805" s="605">
        <v>35.58</v>
      </c>
      <c r="D805">
        <v>34.799999999999997</v>
      </c>
      <c r="E805">
        <v>34.799999999999997</v>
      </c>
      <c r="F805">
        <v>34.340000000000003</v>
      </c>
      <c r="G805">
        <v>33.880000000000003</v>
      </c>
      <c r="H805" s="418">
        <v>33.130000000000003</v>
      </c>
      <c r="R805">
        <f t="shared" si="12"/>
        <v>1.0671725688589095</v>
      </c>
    </row>
    <row r="806" spans="1:18" x14ac:dyDescent="0.25">
      <c r="A806" t="s">
        <v>560</v>
      </c>
      <c r="B806">
        <v>39.270000000000003</v>
      </c>
      <c r="C806" s="605">
        <v>36.78</v>
      </c>
      <c r="D806">
        <v>35.97</v>
      </c>
      <c r="E806">
        <v>35.97</v>
      </c>
      <c r="F806">
        <v>35.49</v>
      </c>
      <c r="G806">
        <v>35.020000000000003</v>
      </c>
      <c r="H806" s="418">
        <v>34.25</v>
      </c>
      <c r="R806">
        <f t="shared" si="12"/>
        <v>1.067699836867863</v>
      </c>
    </row>
    <row r="807" spans="1:18" x14ac:dyDescent="0.25">
      <c r="A807" t="s">
        <v>561</v>
      </c>
      <c r="B807">
        <v>40.590000000000003</v>
      </c>
      <c r="C807" s="605">
        <v>38.04</v>
      </c>
      <c r="D807">
        <v>37.200000000000003</v>
      </c>
      <c r="E807">
        <v>37.200000000000003</v>
      </c>
      <c r="F807">
        <v>36.700000000000003</v>
      </c>
      <c r="G807">
        <v>36.21</v>
      </c>
      <c r="H807" s="418">
        <v>35.409999999999997</v>
      </c>
      <c r="R807">
        <f t="shared" si="12"/>
        <v>1.0670347003154574</v>
      </c>
    </row>
    <row r="808" spans="1:18" x14ac:dyDescent="0.25">
      <c r="A808" t="s">
        <v>562</v>
      </c>
      <c r="B808">
        <v>41.9</v>
      </c>
      <c r="C808" s="605">
        <v>39.25</v>
      </c>
      <c r="D808">
        <v>38.39</v>
      </c>
      <c r="E808">
        <v>38.39</v>
      </c>
      <c r="F808">
        <v>37.880000000000003</v>
      </c>
      <c r="G808">
        <v>37.380000000000003</v>
      </c>
      <c r="H808" s="418">
        <v>36.56</v>
      </c>
      <c r="R808">
        <f t="shared" si="12"/>
        <v>1.067515923566879</v>
      </c>
    </row>
    <row r="809" spans="1:18" x14ac:dyDescent="0.25">
      <c r="A809" t="s">
        <v>563</v>
      </c>
      <c r="B809">
        <v>43.124000000000002</v>
      </c>
      <c r="C809" s="605">
        <v>40.4</v>
      </c>
      <c r="D809">
        <v>39.51</v>
      </c>
      <c r="E809">
        <v>39.51</v>
      </c>
      <c r="F809">
        <v>38.979999999999997</v>
      </c>
      <c r="G809">
        <v>38.46</v>
      </c>
      <c r="H809" s="418">
        <v>37.61</v>
      </c>
      <c r="R809">
        <f t="shared" si="12"/>
        <v>1.0674257425742575</v>
      </c>
    </row>
    <row r="810" spans="1:18" x14ac:dyDescent="0.25">
      <c r="A810" t="s">
        <v>564</v>
      </c>
      <c r="B810">
        <v>44.35</v>
      </c>
      <c r="C810" s="605">
        <v>41.54</v>
      </c>
      <c r="D810">
        <v>40.630000000000003</v>
      </c>
      <c r="E810">
        <v>40.630000000000003</v>
      </c>
      <c r="F810">
        <v>40.090000000000003</v>
      </c>
      <c r="G810">
        <v>39.56</v>
      </c>
      <c r="H810" s="418">
        <v>38.69</v>
      </c>
      <c r="R810">
        <f t="shared" si="12"/>
        <v>1.0676456427539722</v>
      </c>
    </row>
    <row r="811" spans="1:18" x14ac:dyDescent="0.25">
      <c r="A811" t="s">
        <v>565</v>
      </c>
      <c r="B811">
        <v>45.63</v>
      </c>
      <c r="C811" s="605">
        <v>42.76</v>
      </c>
      <c r="D811">
        <v>41.82</v>
      </c>
      <c r="E811">
        <v>41.82</v>
      </c>
      <c r="F811">
        <v>41.26</v>
      </c>
      <c r="G811">
        <v>40.71</v>
      </c>
      <c r="H811" s="418">
        <v>39.81</v>
      </c>
      <c r="R811">
        <f t="shared" si="12"/>
        <v>1.0671188026192704</v>
      </c>
    </row>
    <row r="812" spans="1:18" x14ac:dyDescent="0.25">
      <c r="A812" t="s">
        <v>566</v>
      </c>
      <c r="B812">
        <v>46.92</v>
      </c>
      <c r="C812" s="605">
        <v>43.97</v>
      </c>
      <c r="D812">
        <v>43</v>
      </c>
      <c r="E812">
        <v>43</v>
      </c>
      <c r="F812">
        <v>42.43</v>
      </c>
      <c r="G812">
        <v>41.86</v>
      </c>
      <c r="H812" s="418">
        <v>40.94</v>
      </c>
      <c r="R812">
        <f t="shared" si="12"/>
        <v>1.0670911985444622</v>
      </c>
    </row>
    <row r="813" spans="1:18" x14ac:dyDescent="0.25">
      <c r="A813" t="s">
        <v>567</v>
      </c>
      <c r="B813">
        <v>48.29</v>
      </c>
      <c r="C813" s="605">
        <v>45.26</v>
      </c>
      <c r="D813">
        <v>44.26</v>
      </c>
      <c r="E813">
        <v>44.26</v>
      </c>
      <c r="F813">
        <v>43.67</v>
      </c>
      <c r="G813">
        <v>43.09</v>
      </c>
      <c r="H813" s="418">
        <v>42.14</v>
      </c>
      <c r="R813">
        <f t="shared" si="12"/>
        <v>1.0669465311533364</v>
      </c>
    </row>
    <row r="814" spans="1:18" x14ac:dyDescent="0.25">
      <c r="A814" t="s">
        <v>568</v>
      </c>
      <c r="B814">
        <v>49.7</v>
      </c>
      <c r="C814" s="605">
        <v>46.57</v>
      </c>
      <c r="D814">
        <v>45.55</v>
      </c>
      <c r="E814">
        <v>45.55</v>
      </c>
      <c r="F814">
        <v>44.94</v>
      </c>
      <c r="G814">
        <v>44.34</v>
      </c>
      <c r="H814" s="418">
        <v>43.36</v>
      </c>
      <c r="R814">
        <f t="shared" si="12"/>
        <v>1.0672106506334551</v>
      </c>
    </row>
    <row r="815" spans="1:18" x14ac:dyDescent="0.25">
      <c r="A815" t="s">
        <v>569</v>
      </c>
      <c r="B815">
        <v>33.6</v>
      </c>
      <c r="C815" s="605">
        <v>31.47</v>
      </c>
      <c r="D815">
        <v>30.78</v>
      </c>
      <c r="E815">
        <v>30.78</v>
      </c>
      <c r="F815">
        <v>30.37</v>
      </c>
      <c r="G815">
        <v>29.97</v>
      </c>
      <c r="H815" s="418">
        <v>29.31</v>
      </c>
      <c r="R815">
        <f t="shared" si="12"/>
        <v>1.0676835081029552</v>
      </c>
    </row>
    <row r="816" spans="1:18" x14ac:dyDescent="0.25">
      <c r="A816" t="s">
        <v>570</v>
      </c>
      <c r="B816">
        <v>35.25</v>
      </c>
      <c r="C816" s="605">
        <v>33.020000000000003</v>
      </c>
      <c r="D816">
        <v>32.29</v>
      </c>
      <c r="E816">
        <v>32.29</v>
      </c>
      <c r="F816">
        <v>31.86</v>
      </c>
      <c r="G816">
        <v>31.44</v>
      </c>
      <c r="H816" s="418">
        <v>30.75</v>
      </c>
      <c r="R816">
        <f t="shared" si="12"/>
        <v>1.0675348273773471</v>
      </c>
    </row>
    <row r="817" spans="1:18" x14ac:dyDescent="0.25">
      <c r="A817" t="s">
        <v>571</v>
      </c>
      <c r="B817">
        <v>36.64</v>
      </c>
      <c r="C817" s="605">
        <v>34.32</v>
      </c>
      <c r="D817">
        <v>33.56</v>
      </c>
      <c r="E817">
        <v>33.56</v>
      </c>
      <c r="F817">
        <v>33.11</v>
      </c>
      <c r="G817">
        <v>32.67</v>
      </c>
      <c r="H817" s="418">
        <v>31.95</v>
      </c>
      <c r="R817">
        <f t="shared" si="12"/>
        <v>1.0675990675990676</v>
      </c>
    </row>
    <row r="818" spans="1:18" x14ac:dyDescent="0.25">
      <c r="A818" t="s">
        <v>572</v>
      </c>
      <c r="B818">
        <v>37.83</v>
      </c>
      <c r="C818" s="605">
        <v>35.44</v>
      </c>
      <c r="D818">
        <v>34.659999999999997</v>
      </c>
      <c r="E818">
        <v>34.659999999999997</v>
      </c>
      <c r="F818">
        <v>34.200000000000003</v>
      </c>
      <c r="G818">
        <v>33.74</v>
      </c>
      <c r="H818" s="418">
        <v>33</v>
      </c>
      <c r="R818">
        <f t="shared" si="12"/>
        <v>1.0674379232505644</v>
      </c>
    </row>
    <row r="819" spans="1:18" x14ac:dyDescent="0.25">
      <c r="A819" t="s">
        <v>573</v>
      </c>
      <c r="B819">
        <v>39.159999999999997</v>
      </c>
      <c r="C819" s="605">
        <v>36.68</v>
      </c>
      <c r="D819">
        <v>35.869999999999997</v>
      </c>
      <c r="E819">
        <v>35.869999999999997</v>
      </c>
      <c r="F819">
        <v>35.39</v>
      </c>
      <c r="G819">
        <v>34.92</v>
      </c>
      <c r="H819" s="418">
        <v>34.15</v>
      </c>
      <c r="R819">
        <f t="shared" si="12"/>
        <v>1.0676117775354417</v>
      </c>
    </row>
    <row r="820" spans="1:18" x14ac:dyDescent="0.25">
      <c r="A820" t="s">
        <v>574</v>
      </c>
      <c r="B820">
        <v>40.4</v>
      </c>
      <c r="C820" s="605">
        <v>37.83</v>
      </c>
      <c r="D820">
        <v>37</v>
      </c>
      <c r="E820">
        <v>37</v>
      </c>
      <c r="F820">
        <v>36.51</v>
      </c>
      <c r="G820">
        <v>36.020000000000003</v>
      </c>
      <c r="H820" s="418">
        <v>35.229999999999997</v>
      </c>
      <c r="R820">
        <f t="shared" si="12"/>
        <v>1.0679355009251916</v>
      </c>
    </row>
    <row r="821" spans="1:18" x14ac:dyDescent="0.25">
      <c r="A821" t="s">
        <v>575</v>
      </c>
      <c r="B821">
        <v>41.76</v>
      </c>
      <c r="C821" s="605">
        <v>39.11</v>
      </c>
      <c r="D821">
        <v>38.25</v>
      </c>
      <c r="E821">
        <v>38.25</v>
      </c>
      <c r="F821">
        <v>37.74</v>
      </c>
      <c r="G821">
        <v>37.24</v>
      </c>
      <c r="H821" s="418">
        <v>36.42</v>
      </c>
      <c r="R821">
        <f t="shared" si="12"/>
        <v>1.0677576067501917</v>
      </c>
    </row>
    <row r="822" spans="1:18" x14ac:dyDescent="0.25">
      <c r="A822" t="s">
        <v>576</v>
      </c>
      <c r="B822">
        <v>43.15</v>
      </c>
      <c r="C822" s="605">
        <v>40.44</v>
      </c>
      <c r="D822">
        <v>39.549999999999997</v>
      </c>
      <c r="E822">
        <v>39.549999999999997</v>
      </c>
      <c r="F822">
        <v>39.020000000000003</v>
      </c>
      <c r="G822">
        <v>38.5</v>
      </c>
      <c r="H822" s="418">
        <v>37.65</v>
      </c>
      <c r="R822">
        <f t="shared" si="12"/>
        <v>1.0670128585558853</v>
      </c>
    </row>
    <row r="823" spans="1:18" x14ac:dyDescent="0.25">
      <c r="A823" t="s">
        <v>577</v>
      </c>
      <c r="B823">
        <v>44.6</v>
      </c>
      <c r="C823" s="605">
        <v>41.79</v>
      </c>
      <c r="D823">
        <v>40.869999999999997</v>
      </c>
      <c r="E823">
        <v>40.869999999999997</v>
      </c>
      <c r="F823">
        <v>40.33</v>
      </c>
      <c r="G823">
        <v>39.79</v>
      </c>
      <c r="H823" s="418">
        <v>38.909999999999997</v>
      </c>
      <c r="R823">
        <f t="shared" si="12"/>
        <v>1.0672409667384541</v>
      </c>
    </row>
    <row r="824" spans="1:18" x14ac:dyDescent="0.25">
      <c r="A824" t="s">
        <v>578</v>
      </c>
      <c r="B824">
        <v>45.9</v>
      </c>
      <c r="C824" s="605">
        <v>43.01</v>
      </c>
      <c r="D824">
        <v>42.06</v>
      </c>
      <c r="E824">
        <v>42.06</v>
      </c>
      <c r="F824">
        <v>41.5</v>
      </c>
      <c r="G824">
        <v>40.950000000000003</v>
      </c>
      <c r="H824" s="418">
        <v>40.049999999999997</v>
      </c>
      <c r="R824">
        <f t="shared" si="12"/>
        <v>1.0671936758893281</v>
      </c>
    </row>
    <row r="825" spans="1:18" x14ac:dyDescent="0.25">
      <c r="A825" t="s">
        <v>579</v>
      </c>
      <c r="B825">
        <v>47.25</v>
      </c>
      <c r="C825" s="605">
        <v>44.25</v>
      </c>
      <c r="D825">
        <v>43.28</v>
      </c>
      <c r="E825">
        <v>43.28</v>
      </c>
      <c r="F825">
        <v>42.7</v>
      </c>
      <c r="G825">
        <v>42.13</v>
      </c>
      <c r="H825" s="418">
        <v>41.2</v>
      </c>
      <c r="R825">
        <f t="shared" si="12"/>
        <v>1.0677966101694916</v>
      </c>
    </row>
    <row r="826" spans="1:18" x14ac:dyDescent="0.25">
      <c r="A826" t="s">
        <v>580</v>
      </c>
      <c r="B826">
        <v>48.55</v>
      </c>
      <c r="C826" s="605">
        <v>45.48</v>
      </c>
      <c r="D826">
        <v>44.48</v>
      </c>
      <c r="E826">
        <v>44.48</v>
      </c>
      <c r="F826">
        <v>43.89</v>
      </c>
      <c r="G826">
        <v>43.31</v>
      </c>
      <c r="H826" s="418">
        <v>42.36</v>
      </c>
      <c r="R826">
        <f t="shared" si="12"/>
        <v>1.0675021987686895</v>
      </c>
    </row>
    <row r="827" spans="1:18" x14ac:dyDescent="0.25">
      <c r="A827" t="s">
        <v>581</v>
      </c>
      <c r="B827">
        <v>50.03</v>
      </c>
      <c r="C827" s="605">
        <v>46.86</v>
      </c>
      <c r="D827">
        <v>45.83</v>
      </c>
      <c r="E827">
        <v>45.83</v>
      </c>
      <c r="F827">
        <v>45.22</v>
      </c>
      <c r="G827">
        <v>44.62</v>
      </c>
      <c r="H827" s="418">
        <v>43.64</v>
      </c>
      <c r="R827">
        <f t="shared" si="12"/>
        <v>1.0676483141271873</v>
      </c>
    </row>
    <row r="828" spans="1:18" x14ac:dyDescent="0.25">
      <c r="A828" t="s">
        <v>582</v>
      </c>
      <c r="B828">
        <v>51.49</v>
      </c>
      <c r="C828" s="605">
        <v>48.23</v>
      </c>
      <c r="D828">
        <v>47.17</v>
      </c>
      <c r="E828">
        <v>47.17</v>
      </c>
      <c r="F828">
        <v>46.54</v>
      </c>
      <c r="G828">
        <v>45.92</v>
      </c>
      <c r="H828" s="418">
        <v>44.91</v>
      </c>
      <c r="R828">
        <f t="shared" si="12"/>
        <v>1.0675927845739168</v>
      </c>
    </row>
    <row r="829" spans="1:18" x14ac:dyDescent="0.25">
      <c r="A829" t="s">
        <v>583</v>
      </c>
      <c r="B829">
        <v>52.98</v>
      </c>
      <c r="C829" s="605">
        <v>49.64</v>
      </c>
      <c r="D829">
        <v>48.55</v>
      </c>
      <c r="E829">
        <v>48.55</v>
      </c>
      <c r="F829">
        <v>47.9</v>
      </c>
      <c r="G829">
        <v>47.26</v>
      </c>
      <c r="H829" s="418">
        <v>46.22</v>
      </c>
      <c r="R829">
        <f t="shared" si="12"/>
        <v>1.0672844480257855</v>
      </c>
    </row>
    <row r="830" spans="1:18" x14ac:dyDescent="0.25">
      <c r="A830" t="s">
        <v>584</v>
      </c>
      <c r="B830">
        <v>35.950000000000003</v>
      </c>
      <c r="C830" s="605">
        <v>33.659999999999997</v>
      </c>
      <c r="D830">
        <v>32.92</v>
      </c>
      <c r="E830">
        <v>32.92</v>
      </c>
      <c r="F830">
        <v>32.479999999999997</v>
      </c>
      <c r="G830">
        <v>32.049999999999997</v>
      </c>
      <c r="H830" s="418">
        <v>31.34</v>
      </c>
      <c r="R830">
        <f t="shared" si="12"/>
        <v>1.0680332739156271</v>
      </c>
    </row>
    <row r="831" spans="1:18" x14ac:dyDescent="0.25">
      <c r="A831" t="s">
        <v>585</v>
      </c>
      <c r="B831">
        <v>37.659999999999997</v>
      </c>
      <c r="C831" s="605">
        <v>35.29</v>
      </c>
      <c r="D831">
        <v>34.51</v>
      </c>
      <c r="E831">
        <v>34.51</v>
      </c>
      <c r="F831">
        <v>34.049999999999997</v>
      </c>
      <c r="G831">
        <v>33.6</v>
      </c>
      <c r="H831" s="418">
        <v>32.86</v>
      </c>
      <c r="R831">
        <f t="shared" si="12"/>
        <v>1.0671578350807593</v>
      </c>
    </row>
    <row r="832" spans="1:18" x14ac:dyDescent="0.25">
      <c r="A832" t="s">
        <v>586</v>
      </c>
      <c r="B832">
        <v>39.11</v>
      </c>
      <c r="C832" s="605">
        <v>36.65</v>
      </c>
      <c r="D832">
        <v>35.840000000000003</v>
      </c>
      <c r="E832">
        <v>35.840000000000003</v>
      </c>
      <c r="F832">
        <v>35.36</v>
      </c>
      <c r="G832">
        <v>34.89</v>
      </c>
      <c r="H832" s="418">
        <v>34.119999999999997</v>
      </c>
      <c r="R832">
        <f t="shared" si="12"/>
        <v>1.0671214188267395</v>
      </c>
    </row>
    <row r="833" spans="1:18" x14ac:dyDescent="0.25">
      <c r="A833" t="s">
        <v>587</v>
      </c>
      <c r="B833">
        <v>40.39</v>
      </c>
      <c r="C833" s="605">
        <v>37.82</v>
      </c>
      <c r="D833">
        <v>36.99</v>
      </c>
      <c r="E833">
        <v>36.99</v>
      </c>
      <c r="F833">
        <v>36.5</v>
      </c>
      <c r="G833">
        <v>36.01</v>
      </c>
      <c r="H833" s="418">
        <v>35.22</v>
      </c>
      <c r="R833">
        <f t="shared" si="12"/>
        <v>1.0679534637757799</v>
      </c>
    </row>
    <row r="834" spans="1:18" x14ac:dyDescent="0.25">
      <c r="A834" t="s">
        <v>588</v>
      </c>
      <c r="B834">
        <v>41.75</v>
      </c>
      <c r="C834" s="605">
        <v>39.1</v>
      </c>
      <c r="D834">
        <v>38.24</v>
      </c>
      <c r="E834">
        <v>38.24</v>
      </c>
      <c r="F834">
        <v>37.729999999999997</v>
      </c>
      <c r="G834">
        <v>37.229999999999997</v>
      </c>
      <c r="H834" s="418">
        <v>36.409999999999997</v>
      </c>
      <c r="R834">
        <f t="shared" si="12"/>
        <v>1.0677749360613811</v>
      </c>
    </row>
    <row r="835" spans="1:18" x14ac:dyDescent="0.25">
      <c r="A835" t="s">
        <v>589</v>
      </c>
      <c r="B835">
        <v>43.14</v>
      </c>
      <c r="C835" s="605">
        <v>40.43</v>
      </c>
      <c r="D835">
        <v>39.54</v>
      </c>
      <c r="E835">
        <v>39.54</v>
      </c>
      <c r="F835">
        <v>39.01</v>
      </c>
      <c r="G835">
        <v>38.49</v>
      </c>
      <c r="H835" s="418">
        <v>37.64</v>
      </c>
      <c r="R835">
        <f t="shared" si="12"/>
        <v>1.0670294335889192</v>
      </c>
    </row>
    <row r="836" spans="1:18" x14ac:dyDescent="0.25">
      <c r="A836" t="s">
        <v>590</v>
      </c>
      <c r="B836">
        <v>44.59</v>
      </c>
      <c r="C836" s="605">
        <v>41.78</v>
      </c>
      <c r="D836">
        <v>40.86</v>
      </c>
      <c r="E836">
        <v>40.86</v>
      </c>
      <c r="F836">
        <v>40.32</v>
      </c>
      <c r="G836">
        <v>39.78</v>
      </c>
      <c r="H836" s="418">
        <v>38.9</v>
      </c>
      <c r="R836">
        <f t="shared" si="12"/>
        <v>1.0672570607946386</v>
      </c>
    </row>
    <row r="837" spans="1:18" x14ac:dyDescent="0.25">
      <c r="A837" t="s">
        <v>591</v>
      </c>
      <c r="B837">
        <v>46.11</v>
      </c>
      <c r="C837" s="605">
        <v>43.19</v>
      </c>
      <c r="D837">
        <v>42.24</v>
      </c>
      <c r="E837">
        <v>42.24</v>
      </c>
      <c r="F837">
        <v>41.68</v>
      </c>
      <c r="G837">
        <v>41.12</v>
      </c>
      <c r="H837" s="418">
        <v>40.22</v>
      </c>
      <c r="R837">
        <f t="shared" si="12"/>
        <v>1.0676082426487614</v>
      </c>
    </row>
    <row r="838" spans="1:18" x14ac:dyDescent="0.25">
      <c r="A838" t="s">
        <v>592</v>
      </c>
      <c r="B838">
        <v>47.61</v>
      </c>
      <c r="C838" s="605">
        <v>44.6</v>
      </c>
      <c r="D838">
        <v>43.62</v>
      </c>
      <c r="E838">
        <v>43.62</v>
      </c>
      <c r="F838">
        <v>43.04</v>
      </c>
      <c r="G838">
        <v>42.47</v>
      </c>
      <c r="H838" s="418">
        <v>41.54</v>
      </c>
      <c r="R838">
        <f t="shared" si="12"/>
        <v>1.0674887892376681</v>
      </c>
    </row>
    <row r="839" spans="1:18" x14ac:dyDescent="0.25">
      <c r="A839" t="s">
        <v>593</v>
      </c>
      <c r="B839">
        <v>49.01</v>
      </c>
      <c r="C839" s="605">
        <v>45.92</v>
      </c>
      <c r="D839">
        <v>44.91</v>
      </c>
      <c r="E839">
        <v>44.91</v>
      </c>
      <c r="F839">
        <v>44.31</v>
      </c>
      <c r="G839">
        <v>43.72</v>
      </c>
      <c r="H839" s="418">
        <v>42.76</v>
      </c>
      <c r="R839">
        <f t="shared" si="12"/>
        <v>1.0672909407665505</v>
      </c>
    </row>
    <row r="840" spans="1:18" x14ac:dyDescent="0.25">
      <c r="A840" t="s">
        <v>594</v>
      </c>
      <c r="B840">
        <v>50.43</v>
      </c>
      <c r="C840" s="605">
        <v>47.26</v>
      </c>
      <c r="D840">
        <v>46.22</v>
      </c>
      <c r="E840">
        <v>46.22</v>
      </c>
      <c r="F840">
        <v>45.6</v>
      </c>
      <c r="G840">
        <v>44.99</v>
      </c>
      <c r="H840" s="418">
        <v>44</v>
      </c>
      <c r="R840">
        <f t="shared" si="12"/>
        <v>1.067075751163775</v>
      </c>
    </row>
    <row r="841" spans="1:18" x14ac:dyDescent="0.25">
      <c r="A841" t="s">
        <v>595</v>
      </c>
      <c r="B841">
        <v>51.88</v>
      </c>
      <c r="C841" s="605">
        <v>48.6</v>
      </c>
      <c r="D841">
        <v>47.53</v>
      </c>
      <c r="E841">
        <v>47.53</v>
      </c>
      <c r="F841">
        <v>46.9</v>
      </c>
      <c r="G841">
        <v>46.28</v>
      </c>
      <c r="H841" s="418">
        <v>45.26</v>
      </c>
      <c r="R841">
        <f t="shared" si="12"/>
        <v>1.0674897119341564</v>
      </c>
    </row>
    <row r="842" spans="1:18" x14ac:dyDescent="0.25">
      <c r="A842" t="s">
        <v>596</v>
      </c>
      <c r="B842">
        <v>53.42</v>
      </c>
      <c r="C842" s="605">
        <v>50.02</v>
      </c>
      <c r="D842">
        <v>48.92</v>
      </c>
      <c r="E842">
        <v>48.92</v>
      </c>
      <c r="F842">
        <v>48.27</v>
      </c>
      <c r="G842">
        <v>47.63</v>
      </c>
      <c r="H842" s="418">
        <v>46.58</v>
      </c>
      <c r="R842">
        <f t="shared" si="12"/>
        <v>1.0679728108756497</v>
      </c>
    </row>
    <row r="843" spans="1:18" x14ac:dyDescent="0.25">
      <c r="A843" t="s">
        <v>597</v>
      </c>
      <c r="B843">
        <v>54.9</v>
      </c>
      <c r="C843" s="605">
        <v>51.44</v>
      </c>
      <c r="D843">
        <v>50.31</v>
      </c>
      <c r="E843">
        <v>50.31</v>
      </c>
      <c r="F843">
        <v>49.64</v>
      </c>
      <c r="G843">
        <v>48.98</v>
      </c>
      <c r="H843" s="418">
        <v>47.9</v>
      </c>
      <c r="R843">
        <f t="shared" si="12"/>
        <v>1.067262830482115</v>
      </c>
    </row>
    <row r="844" spans="1:18" x14ac:dyDescent="0.25">
      <c r="A844" t="s">
        <v>598</v>
      </c>
      <c r="B844">
        <v>56.49</v>
      </c>
      <c r="C844" s="605">
        <v>52.92</v>
      </c>
      <c r="D844">
        <v>51.76</v>
      </c>
      <c r="E844">
        <v>51.76</v>
      </c>
      <c r="F844">
        <v>51.07</v>
      </c>
      <c r="G844">
        <v>50.39</v>
      </c>
      <c r="H844" s="418">
        <v>49.28</v>
      </c>
      <c r="R844">
        <f t="shared" si="12"/>
        <v>1.0674603174603174</v>
      </c>
    </row>
    <row r="845" spans="1:18" x14ac:dyDescent="0.25">
      <c r="A845" t="s">
        <v>599</v>
      </c>
      <c r="B845">
        <v>38.299999999999997</v>
      </c>
      <c r="C845" s="605">
        <v>35.880000000000003</v>
      </c>
      <c r="D845">
        <v>35.090000000000003</v>
      </c>
      <c r="E845">
        <v>35.090000000000003</v>
      </c>
      <c r="F845">
        <v>34.619999999999997</v>
      </c>
      <c r="G845">
        <v>34.159999999999997</v>
      </c>
      <c r="H845" s="418">
        <v>33.409999999999997</v>
      </c>
      <c r="R845">
        <f t="shared" si="12"/>
        <v>1.067447045707915</v>
      </c>
    </row>
    <row r="846" spans="1:18" x14ac:dyDescent="0.25">
      <c r="A846" t="s">
        <v>600</v>
      </c>
      <c r="B846">
        <v>40.15</v>
      </c>
      <c r="C846" s="605">
        <v>37.61</v>
      </c>
      <c r="D846">
        <v>36.78</v>
      </c>
      <c r="E846">
        <v>36.78</v>
      </c>
      <c r="F846">
        <v>36.29</v>
      </c>
      <c r="G846">
        <v>35.81</v>
      </c>
      <c r="H846" s="418">
        <v>35.020000000000003</v>
      </c>
      <c r="R846">
        <f t="shared" si="12"/>
        <v>1.0675352299920233</v>
      </c>
    </row>
    <row r="847" spans="1:18" x14ac:dyDescent="0.25">
      <c r="A847" t="s">
        <v>601</v>
      </c>
      <c r="B847">
        <v>41.68</v>
      </c>
      <c r="C847" s="605">
        <v>39.04</v>
      </c>
      <c r="D847">
        <v>38.18</v>
      </c>
      <c r="E847">
        <v>38.18</v>
      </c>
      <c r="F847">
        <v>37.67</v>
      </c>
      <c r="G847">
        <v>37.17</v>
      </c>
      <c r="H847" s="418">
        <v>36.35</v>
      </c>
      <c r="R847">
        <f t="shared" si="12"/>
        <v>1.0676229508196722</v>
      </c>
    </row>
    <row r="848" spans="1:18" x14ac:dyDescent="0.25">
      <c r="A848" t="s">
        <v>602</v>
      </c>
      <c r="B848">
        <v>43.06</v>
      </c>
      <c r="C848" s="605">
        <v>40.36</v>
      </c>
      <c r="D848">
        <v>39.47</v>
      </c>
      <c r="E848">
        <v>39.47</v>
      </c>
      <c r="F848">
        <v>38.94</v>
      </c>
      <c r="G848">
        <v>38.42</v>
      </c>
      <c r="H848" s="418">
        <v>37.57</v>
      </c>
      <c r="R848">
        <f t="shared" si="12"/>
        <v>1.0668979187314174</v>
      </c>
    </row>
    <row r="849" spans="1:18" x14ac:dyDescent="0.25">
      <c r="A849" t="s">
        <v>603</v>
      </c>
      <c r="B849">
        <v>44.51</v>
      </c>
      <c r="C849" s="605">
        <v>41.69</v>
      </c>
      <c r="D849">
        <v>40.770000000000003</v>
      </c>
      <c r="E849">
        <v>40.770000000000003</v>
      </c>
      <c r="F849">
        <v>40.229999999999997</v>
      </c>
      <c r="G849">
        <v>39.69</v>
      </c>
      <c r="H849" s="418">
        <v>38.82</v>
      </c>
      <c r="R849">
        <f t="shared" si="12"/>
        <v>1.067642120412569</v>
      </c>
    </row>
    <row r="850" spans="1:18" x14ac:dyDescent="0.25">
      <c r="A850" t="s">
        <v>604</v>
      </c>
      <c r="B850">
        <v>46</v>
      </c>
      <c r="C850" s="605">
        <v>43.09</v>
      </c>
      <c r="D850">
        <v>42.14</v>
      </c>
      <c r="E850">
        <v>42.14</v>
      </c>
      <c r="F850">
        <v>41.58</v>
      </c>
      <c r="G850">
        <v>41.03</v>
      </c>
      <c r="H850" s="418">
        <v>40.130000000000003</v>
      </c>
      <c r="R850">
        <f t="shared" si="12"/>
        <v>1.0675330703179391</v>
      </c>
    </row>
    <row r="851" spans="1:18" x14ac:dyDescent="0.25">
      <c r="A851" t="s">
        <v>605</v>
      </c>
      <c r="B851">
        <v>47.56</v>
      </c>
      <c r="C851" s="605">
        <v>44.54</v>
      </c>
      <c r="D851">
        <v>43.56</v>
      </c>
      <c r="E851">
        <v>43.56</v>
      </c>
      <c r="F851">
        <v>42.98</v>
      </c>
      <c r="G851">
        <v>42.41</v>
      </c>
      <c r="H851" s="418">
        <v>41.48</v>
      </c>
      <c r="R851">
        <f t="shared" si="12"/>
        <v>1.0678042209250114</v>
      </c>
    </row>
    <row r="852" spans="1:18" x14ac:dyDescent="0.25">
      <c r="A852" t="s">
        <v>606</v>
      </c>
      <c r="B852">
        <v>49.13</v>
      </c>
      <c r="C852" s="605">
        <v>46.03</v>
      </c>
      <c r="D852">
        <v>45.02</v>
      </c>
      <c r="E852">
        <v>45.02</v>
      </c>
      <c r="F852">
        <v>44.42</v>
      </c>
      <c r="G852">
        <v>43.83</v>
      </c>
      <c r="H852" s="418">
        <v>42.87</v>
      </c>
      <c r="R852">
        <f t="shared" si="12"/>
        <v>1.0673473821420814</v>
      </c>
    </row>
    <row r="853" spans="1:18" x14ac:dyDescent="0.25">
      <c r="A853" t="s">
        <v>607</v>
      </c>
      <c r="B853">
        <v>50.77</v>
      </c>
      <c r="C853" s="605">
        <v>47.57</v>
      </c>
      <c r="D853">
        <v>46.52</v>
      </c>
      <c r="E853">
        <v>46.52</v>
      </c>
      <c r="F853">
        <v>45.9</v>
      </c>
      <c r="G853">
        <v>45.29</v>
      </c>
      <c r="H853" s="418">
        <v>44.29</v>
      </c>
      <c r="R853">
        <f t="shared" si="12"/>
        <v>1.067269287365987</v>
      </c>
    </row>
    <row r="854" spans="1:18" x14ac:dyDescent="0.25">
      <c r="A854" t="s">
        <v>608</v>
      </c>
      <c r="B854">
        <v>52.27</v>
      </c>
      <c r="C854" s="605">
        <v>48.97</v>
      </c>
      <c r="D854">
        <v>47.89</v>
      </c>
      <c r="E854">
        <v>47.89</v>
      </c>
      <c r="F854">
        <v>47.25</v>
      </c>
      <c r="G854">
        <v>46.62</v>
      </c>
      <c r="H854" s="418">
        <v>45.59</v>
      </c>
      <c r="R854">
        <f t="shared" ref="R854:R917" si="13">B854/C854</f>
        <v>1.0673881968552175</v>
      </c>
    </row>
    <row r="855" spans="1:18" x14ac:dyDescent="0.25">
      <c r="A855" t="s">
        <v>609</v>
      </c>
      <c r="B855">
        <v>53.76</v>
      </c>
      <c r="C855" s="605">
        <v>50.38</v>
      </c>
      <c r="D855">
        <v>49.27</v>
      </c>
      <c r="E855">
        <v>49.27</v>
      </c>
      <c r="F855">
        <v>48.61</v>
      </c>
      <c r="G855">
        <v>47.96</v>
      </c>
      <c r="H855" s="418">
        <v>46.9</v>
      </c>
      <c r="R855">
        <f t="shared" si="13"/>
        <v>1.0670901151250496</v>
      </c>
    </row>
    <row r="856" spans="1:18" x14ac:dyDescent="0.25">
      <c r="A856" t="s">
        <v>610</v>
      </c>
      <c r="B856">
        <v>55.35</v>
      </c>
      <c r="C856" s="605">
        <v>51.86</v>
      </c>
      <c r="D856">
        <v>50.72</v>
      </c>
      <c r="E856">
        <v>50.72</v>
      </c>
      <c r="F856">
        <v>50.4</v>
      </c>
      <c r="G856">
        <v>49.37</v>
      </c>
      <c r="H856" s="418">
        <v>48.28</v>
      </c>
      <c r="R856">
        <f t="shared" si="13"/>
        <v>1.0672965676822215</v>
      </c>
    </row>
    <row r="857" spans="1:18" x14ac:dyDescent="0.25">
      <c r="A857" t="s">
        <v>611</v>
      </c>
      <c r="B857">
        <v>56.94</v>
      </c>
      <c r="C857" s="605">
        <v>53.34</v>
      </c>
      <c r="D857">
        <v>52.17</v>
      </c>
      <c r="E857">
        <v>52.17</v>
      </c>
      <c r="F857">
        <v>51.48</v>
      </c>
      <c r="G857">
        <v>50.79</v>
      </c>
      <c r="H857" s="418">
        <v>49.67</v>
      </c>
      <c r="R857">
        <f t="shared" si="13"/>
        <v>1.0674915635545557</v>
      </c>
    </row>
    <row r="858" spans="1:18" x14ac:dyDescent="0.25">
      <c r="A858" t="s">
        <v>612</v>
      </c>
      <c r="B858">
        <v>58.61</v>
      </c>
      <c r="C858" s="605">
        <v>54.91</v>
      </c>
      <c r="D858">
        <v>53.7</v>
      </c>
      <c r="E858">
        <v>53.7</v>
      </c>
      <c r="F858">
        <v>52.98</v>
      </c>
      <c r="G858">
        <v>52.27</v>
      </c>
      <c r="H858" s="418">
        <v>51.12</v>
      </c>
      <c r="R858">
        <f t="shared" si="13"/>
        <v>1.067382990347842</v>
      </c>
    </row>
    <row r="859" spans="1:18" x14ac:dyDescent="0.25">
      <c r="A859" t="s">
        <v>613</v>
      </c>
      <c r="B859">
        <v>60.34</v>
      </c>
      <c r="C859" s="605">
        <v>56.52</v>
      </c>
      <c r="D859">
        <v>55.28</v>
      </c>
      <c r="E859">
        <v>55.28</v>
      </c>
      <c r="F859">
        <v>54.54</v>
      </c>
      <c r="G859">
        <v>53.81</v>
      </c>
      <c r="H859" s="418">
        <v>52.63</v>
      </c>
      <c r="R859">
        <f t="shared" si="13"/>
        <v>1.06758669497523</v>
      </c>
    </row>
    <row r="860" spans="1:18" x14ac:dyDescent="0.25">
      <c r="A860" t="s">
        <v>614</v>
      </c>
      <c r="B860">
        <v>40.9</v>
      </c>
      <c r="C860" s="605">
        <v>38.299999999999997</v>
      </c>
      <c r="D860">
        <v>37.46</v>
      </c>
      <c r="E860">
        <v>37.46</v>
      </c>
      <c r="F860">
        <v>36.96</v>
      </c>
      <c r="G860">
        <v>36.47</v>
      </c>
      <c r="H860" s="418">
        <v>35.67</v>
      </c>
      <c r="R860">
        <f t="shared" si="13"/>
        <v>1.0678851174934727</v>
      </c>
    </row>
    <row r="861" spans="1:18" x14ac:dyDescent="0.25">
      <c r="A861" t="s">
        <v>615</v>
      </c>
      <c r="B861">
        <v>42.82</v>
      </c>
      <c r="C861" s="605">
        <v>40.119999999999997</v>
      </c>
      <c r="D861">
        <v>39.24</v>
      </c>
      <c r="E861">
        <v>39.24</v>
      </c>
      <c r="F861">
        <v>38.72</v>
      </c>
      <c r="G861">
        <v>38.200000000000003</v>
      </c>
      <c r="H861" s="418">
        <v>37.36</v>
      </c>
      <c r="R861">
        <f t="shared" si="13"/>
        <v>1.0672981056829511</v>
      </c>
    </row>
    <row r="862" spans="1:18" x14ac:dyDescent="0.25">
      <c r="A862" t="s">
        <v>616</v>
      </c>
      <c r="B862">
        <v>44.51</v>
      </c>
      <c r="C862" s="605">
        <v>41.69</v>
      </c>
      <c r="D862">
        <v>40.770000000000003</v>
      </c>
      <c r="E862">
        <v>40.770000000000003</v>
      </c>
      <c r="F862">
        <v>40.229999999999997</v>
      </c>
      <c r="G862">
        <v>39.69</v>
      </c>
      <c r="H862" s="418">
        <v>38.82</v>
      </c>
      <c r="R862">
        <f t="shared" si="13"/>
        <v>1.067642120412569</v>
      </c>
    </row>
    <row r="863" spans="1:18" x14ac:dyDescent="0.25">
      <c r="A863" t="s">
        <v>617</v>
      </c>
      <c r="B863">
        <v>46</v>
      </c>
      <c r="C863" s="605">
        <v>43.09</v>
      </c>
      <c r="D863">
        <v>42.14</v>
      </c>
      <c r="E863">
        <v>42.14</v>
      </c>
      <c r="F863">
        <v>41.58</v>
      </c>
      <c r="G863">
        <v>41.03</v>
      </c>
      <c r="H863" s="418">
        <v>40.130000000000003</v>
      </c>
      <c r="R863">
        <f t="shared" si="13"/>
        <v>1.0675330703179391</v>
      </c>
    </row>
    <row r="864" spans="1:18" x14ac:dyDescent="0.25">
      <c r="A864" t="s">
        <v>618</v>
      </c>
      <c r="B864">
        <v>47.56</v>
      </c>
      <c r="C864" s="605">
        <v>44.54</v>
      </c>
      <c r="D864">
        <v>43.56</v>
      </c>
      <c r="E864">
        <v>43.56</v>
      </c>
      <c r="F864">
        <v>42.98</v>
      </c>
      <c r="G864">
        <v>42.41</v>
      </c>
      <c r="H864" s="418">
        <v>41.48</v>
      </c>
      <c r="R864">
        <f t="shared" si="13"/>
        <v>1.0678042209250114</v>
      </c>
    </row>
    <row r="865" spans="1:18" x14ac:dyDescent="0.25">
      <c r="A865" t="s">
        <v>619</v>
      </c>
      <c r="B865">
        <v>49.13</v>
      </c>
      <c r="C865" s="605">
        <v>46.03</v>
      </c>
      <c r="D865">
        <v>45.02</v>
      </c>
      <c r="E865">
        <v>45.02</v>
      </c>
      <c r="F865">
        <v>44.42</v>
      </c>
      <c r="G865">
        <v>43.83</v>
      </c>
      <c r="H865" s="418">
        <v>42.87</v>
      </c>
      <c r="R865">
        <f t="shared" si="13"/>
        <v>1.0673473821420814</v>
      </c>
    </row>
    <row r="866" spans="1:18" x14ac:dyDescent="0.25">
      <c r="A866" t="s">
        <v>620</v>
      </c>
      <c r="B866">
        <v>50.77</v>
      </c>
      <c r="C866" s="605">
        <v>47.57</v>
      </c>
      <c r="D866">
        <v>46.52</v>
      </c>
      <c r="E866">
        <v>46.52</v>
      </c>
      <c r="F866">
        <v>45.9</v>
      </c>
      <c r="G866">
        <v>45.29</v>
      </c>
      <c r="H866" s="418">
        <v>44.29</v>
      </c>
      <c r="R866">
        <f t="shared" si="13"/>
        <v>1.067269287365987</v>
      </c>
    </row>
    <row r="867" spans="1:18" x14ac:dyDescent="0.25">
      <c r="A867" t="s">
        <v>621</v>
      </c>
      <c r="B867">
        <v>52.52</v>
      </c>
      <c r="C867" s="605">
        <v>49.2</v>
      </c>
      <c r="D867">
        <v>48.12</v>
      </c>
      <c r="E867">
        <v>48.12</v>
      </c>
      <c r="F867">
        <v>47.48</v>
      </c>
      <c r="G867">
        <v>46.85</v>
      </c>
      <c r="H867" s="418">
        <v>45.82</v>
      </c>
      <c r="R867">
        <f t="shared" si="13"/>
        <v>1.0674796747967479</v>
      </c>
    </row>
    <row r="868" spans="1:18" x14ac:dyDescent="0.25">
      <c r="A868" t="s">
        <v>622</v>
      </c>
      <c r="B868">
        <v>54.27</v>
      </c>
      <c r="C868" s="605">
        <v>50.85</v>
      </c>
      <c r="D868">
        <v>49.73</v>
      </c>
      <c r="E868">
        <v>49.73</v>
      </c>
      <c r="F868">
        <v>49.07</v>
      </c>
      <c r="G868">
        <v>48.42</v>
      </c>
      <c r="H868" s="418">
        <v>47.35</v>
      </c>
      <c r="R868">
        <f t="shared" si="13"/>
        <v>1.0672566371681416</v>
      </c>
    </row>
    <row r="869" spans="1:18" x14ac:dyDescent="0.25">
      <c r="A869" t="s">
        <v>623</v>
      </c>
      <c r="B869">
        <v>55.89</v>
      </c>
      <c r="C869" s="605">
        <v>52.35</v>
      </c>
      <c r="D869">
        <v>51.2</v>
      </c>
      <c r="E869">
        <v>51.2</v>
      </c>
      <c r="F869">
        <v>50.52</v>
      </c>
      <c r="G869">
        <v>49.85</v>
      </c>
      <c r="H869" s="418">
        <v>48.75</v>
      </c>
      <c r="R869">
        <f t="shared" si="13"/>
        <v>1.0676217765042979</v>
      </c>
    </row>
    <row r="870" spans="1:18" x14ac:dyDescent="0.25">
      <c r="A870" t="s">
        <v>624</v>
      </c>
      <c r="B870">
        <v>57.48</v>
      </c>
      <c r="C870" s="605">
        <v>53.86</v>
      </c>
      <c r="D870">
        <v>52.67</v>
      </c>
      <c r="E870">
        <v>52.67</v>
      </c>
      <c r="F870">
        <v>51.97</v>
      </c>
      <c r="G870">
        <v>51.28</v>
      </c>
      <c r="H870" s="418">
        <v>50.15</v>
      </c>
      <c r="R870">
        <f t="shared" si="13"/>
        <v>1.0672112885258076</v>
      </c>
    </row>
    <row r="871" spans="1:18" x14ac:dyDescent="0.25">
      <c r="A871" t="s">
        <v>625</v>
      </c>
      <c r="B871">
        <v>59.18</v>
      </c>
      <c r="C871" s="605">
        <v>55.43</v>
      </c>
      <c r="D871">
        <v>54.21</v>
      </c>
      <c r="E871">
        <v>54.21</v>
      </c>
      <c r="F871">
        <v>53.49</v>
      </c>
      <c r="G871">
        <v>52.78</v>
      </c>
      <c r="H871" s="418">
        <v>51.62</v>
      </c>
      <c r="R871">
        <f t="shared" si="13"/>
        <v>1.0676528955439293</v>
      </c>
    </row>
    <row r="872" spans="1:18" x14ac:dyDescent="0.25">
      <c r="A872" t="s">
        <v>626</v>
      </c>
      <c r="B872">
        <v>60.91</v>
      </c>
      <c r="C872" s="605">
        <v>57.06</v>
      </c>
      <c r="D872">
        <v>55.8</v>
      </c>
      <c r="E872">
        <v>55.8</v>
      </c>
      <c r="F872">
        <v>55.06</v>
      </c>
      <c r="G872">
        <v>54.33</v>
      </c>
      <c r="H872" s="418">
        <v>53.13</v>
      </c>
      <c r="R872">
        <f t="shared" si="13"/>
        <v>1.0674728356116368</v>
      </c>
    </row>
    <row r="873" spans="1:18" x14ac:dyDescent="0.25">
      <c r="A873" t="s">
        <v>627</v>
      </c>
      <c r="B873">
        <v>62.63</v>
      </c>
      <c r="C873" s="605">
        <v>58.67</v>
      </c>
      <c r="D873">
        <v>57.38</v>
      </c>
      <c r="E873">
        <v>57.38</v>
      </c>
      <c r="F873">
        <v>56.62</v>
      </c>
      <c r="G873">
        <v>55.87</v>
      </c>
      <c r="H873" s="418">
        <v>54.64</v>
      </c>
      <c r="R873">
        <f t="shared" si="13"/>
        <v>1.0674961649906256</v>
      </c>
    </row>
    <row r="874" spans="1:18" x14ac:dyDescent="0.25">
      <c r="A874" t="s">
        <v>628</v>
      </c>
      <c r="B874">
        <v>64.489999999999995</v>
      </c>
      <c r="C874" s="605">
        <v>60.43</v>
      </c>
      <c r="D874">
        <v>59.1</v>
      </c>
      <c r="E874">
        <v>59.1</v>
      </c>
      <c r="F874">
        <v>58.31</v>
      </c>
      <c r="G874">
        <v>57.53</v>
      </c>
      <c r="H874" s="418">
        <v>56.26</v>
      </c>
      <c r="R874">
        <f t="shared" si="13"/>
        <v>1.0671851729273538</v>
      </c>
    </row>
    <row r="875" spans="1:18" x14ac:dyDescent="0.25">
      <c r="A875" t="s">
        <v>629</v>
      </c>
      <c r="B875" t="s">
        <v>1549</v>
      </c>
      <c r="C875" s="605">
        <v>40.950000000000003</v>
      </c>
      <c r="D875">
        <v>40.049999999999997</v>
      </c>
      <c r="E875">
        <v>40.049999999999997</v>
      </c>
      <c r="F875">
        <v>39.51</v>
      </c>
      <c r="G875">
        <v>38.99</v>
      </c>
      <c r="H875" s="418">
        <v>38.130000000000003</v>
      </c>
      <c r="R875" t="e">
        <f t="shared" si="13"/>
        <v>#VALUE!</v>
      </c>
    </row>
    <row r="876" spans="1:18" x14ac:dyDescent="0.25">
      <c r="A876" t="s">
        <v>630</v>
      </c>
      <c r="B876">
        <v>45.81</v>
      </c>
      <c r="C876" s="605">
        <v>42.91</v>
      </c>
      <c r="D876">
        <v>41.97</v>
      </c>
      <c r="E876">
        <v>41.97</v>
      </c>
      <c r="F876">
        <v>41.41</v>
      </c>
      <c r="G876">
        <v>40.86</v>
      </c>
      <c r="H876" s="418">
        <v>39.96</v>
      </c>
      <c r="R876">
        <f t="shared" si="13"/>
        <v>1.067583313912841</v>
      </c>
    </row>
    <row r="877" spans="1:18" x14ac:dyDescent="0.25">
      <c r="A877" t="s">
        <v>631</v>
      </c>
      <c r="B877">
        <v>47.57</v>
      </c>
      <c r="C877" s="605">
        <v>44.55</v>
      </c>
      <c r="D877">
        <v>43.57</v>
      </c>
      <c r="E877">
        <v>43.57</v>
      </c>
      <c r="F877">
        <v>42.99</v>
      </c>
      <c r="G877">
        <v>42.42</v>
      </c>
      <c r="H877" s="418">
        <v>41.49</v>
      </c>
      <c r="R877">
        <f t="shared" si="13"/>
        <v>1.0677890011223345</v>
      </c>
    </row>
    <row r="878" spans="1:18" x14ac:dyDescent="0.25">
      <c r="A878" t="s">
        <v>632</v>
      </c>
      <c r="B878">
        <v>49.14</v>
      </c>
      <c r="C878" s="605">
        <v>46.04</v>
      </c>
      <c r="D878">
        <v>45.03</v>
      </c>
      <c r="E878">
        <v>45.03</v>
      </c>
      <c r="F878">
        <v>44.43</v>
      </c>
      <c r="G878">
        <v>43.84</v>
      </c>
      <c r="H878" s="418">
        <v>42.88</v>
      </c>
      <c r="R878">
        <f t="shared" si="13"/>
        <v>1.0673327541268463</v>
      </c>
    </row>
    <row r="879" spans="1:18" x14ac:dyDescent="0.25">
      <c r="A879" t="s">
        <v>633</v>
      </c>
      <c r="B879">
        <v>50.83</v>
      </c>
      <c r="C879" s="605">
        <v>47.63</v>
      </c>
      <c r="D879">
        <v>46.58</v>
      </c>
      <c r="E879">
        <v>46.58</v>
      </c>
      <c r="F879">
        <v>45.96</v>
      </c>
      <c r="G879">
        <v>45.35</v>
      </c>
      <c r="H879" s="418">
        <v>44.35</v>
      </c>
      <c r="R879">
        <f t="shared" si="13"/>
        <v>1.0671845475540624</v>
      </c>
    </row>
    <row r="880" spans="1:18" x14ac:dyDescent="0.25">
      <c r="A880" t="s">
        <v>634</v>
      </c>
      <c r="B880">
        <v>52.54</v>
      </c>
      <c r="C880" s="605">
        <v>49.22</v>
      </c>
      <c r="D880">
        <v>48.14</v>
      </c>
      <c r="E880">
        <v>48.14</v>
      </c>
      <c r="F880">
        <v>47.5</v>
      </c>
      <c r="G880">
        <v>46.87</v>
      </c>
      <c r="H880" s="418">
        <v>45.84</v>
      </c>
      <c r="R880">
        <f t="shared" si="13"/>
        <v>1.0674522551808208</v>
      </c>
    </row>
    <row r="881" spans="1:18" x14ac:dyDescent="0.25">
      <c r="A881" t="s">
        <v>635</v>
      </c>
      <c r="B881">
        <v>54.34</v>
      </c>
      <c r="C881" s="605">
        <v>50.9</v>
      </c>
      <c r="D881">
        <v>49.78</v>
      </c>
      <c r="E881">
        <v>49.78</v>
      </c>
      <c r="F881">
        <v>49.12</v>
      </c>
      <c r="G881">
        <v>48.47</v>
      </c>
      <c r="H881" s="418">
        <v>47.4</v>
      </c>
      <c r="R881">
        <f t="shared" si="13"/>
        <v>1.0675834970530453</v>
      </c>
    </row>
    <row r="882" spans="1:18" x14ac:dyDescent="0.25">
      <c r="A882" t="s">
        <v>636</v>
      </c>
      <c r="B882">
        <v>56.21</v>
      </c>
      <c r="C882" s="605">
        <v>52.65</v>
      </c>
      <c r="D882">
        <v>51.49</v>
      </c>
      <c r="E882">
        <v>51.49</v>
      </c>
      <c r="F882">
        <v>50.8</v>
      </c>
      <c r="G882">
        <v>50.12</v>
      </c>
      <c r="H882" s="418">
        <v>49.02</v>
      </c>
      <c r="R882">
        <f t="shared" si="13"/>
        <v>1.067616334283001</v>
      </c>
    </row>
    <row r="883" spans="1:18" x14ac:dyDescent="0.25">
      <c r="A883" t="s">
        <v>637</v>
      </c>
      <c r="B883">
        <v>58.08</v>
      </c>
      <c r="C883" s="605">
        <v>54.42</v>
      </c>
      <c r="D883">
        <v>53.22</v>
      </c>
      <c r="E883">
        <v>53.22</v>
      </c>
      <c r="F883">
        <v>52.51</v>
      </c>
      <c r="G883">
        <v>51.81</v>
      </c>
      <c r="H883" s="418">
        <v>50.67</v>
      </c>
      <c r="R883">
        <f t="shared" si="13"/>
        <v>1.0672546857772878</v>
      </c>
    </row>
    <row r="884" spans="1:18" x14ac:dyDescent="0.25">
      <c r="A884" t="s">
        <v>638</v>
      </c>
      <c r="B884">
        <v>59.78</v>
      </c>
      <c r="C884" s="605">
        <v>55.99</v>
      </c>
      <c r="D884">
        <v>54.76</v>
      </c>
      <c r="E884">
        <v>54.76</v>
      </c>
      <c r="F884">
        <v>54.03</v>
      </c>
      <c r="G884">
        <v>53.31</v>
      </c>
      <c r="H884" s="418">
        <v>52.14</v>
      </c>
      <c r="R884">
        <f t="shared" si="13"/>
        <v>1.0676906590462583</v>
      </c>
    </row>
    <row r="885" spans="1:18" x14ac:dyDescent="0.25">
      <c r="A885" t="s">
        <v>639</v>
      </c>
      <c r="B885">
        <v>61.49</v>
      </c>
      <c r="C885" s="605">
        <v>57.59</v>
      </c>
      <c r="D885">
        <v>56.32</v>
      </c>
      <c r="E885">
        <v>56.32</v>
      </c>
      <c r="F885">
        <v>55.57</v>
      </c>
      <c r="G885">
        <v>54.83</v>
      </c>
      <c r="H885" s="418">
        <v>53.62</v>
      </c>
      <c r="R885">
        <f t="shared" si="13"/>
        <v>1.0677200902934536</v>
      </c>
    </row>
    <row r="886" spans="1:18" x14ac:dyDescent="0.25">
      <c r="A886" t="s">
        <v>640</v>
      </c>
      <c r="B886">
        <v>63.31</v>
      </c>
      <c r="C886" s="605">
        <v>59.29</v>
      </c>
      <c r="D886">
        <v>57.99</v>
      </c>
      <c r="E886">
        <v>57.99</v>
      </c>
      <c r="F886">
        <v>57.22</v>
      </c>
      <c r="G886">
        <v>56.46</v>
      </c>
      <c r="H886" s="418">
        <v>55.22</v>
      </c>
      <c r="R886">
        <f t="shared" si="13"/>
        <v>1.0678023275425874</v>
      </c>
    </row>
    <row r="887" spans="1:18" x14ac:dyDescent="0.25">
      <c r="A887" t="s">
        <v>641</v>
      </c>
      <c r="B887">
        <v>65.16</v>
      </c>
      <c r="C887" s="605">
        <v>61.04</v>
      </c>
      <c r="D887">
        <v>59.7</v>
      </c>
      <c r="E887">
        <v>59.7</v>
      </c>
      <c r="F887">
        <v>58.9</v>
      </c>
      <c r="G887">
        <v>58.12</v>
      </c>
      <c r="H887" s="418">
        <v>56.84</v>
      </c>
      <c r="R887">
        <f t="shared" si="13"/>
        <v>1.0674967234600261</v>
      </c>
    </row>
    <row r="888" spans="1:18" x14ac:dyDescent="0.25">
      <c r="A888" t="s">
        <v>642</v>
      </c>
      <c r="B888">
        <v>67.05</v>
      </c>
      <c r="C888" s="605">
        <v>62.83</v>
      </c>
      <c r="D888">
        <v>61.45</v>
      </c>
      <c r="E888">
        <v>61.45</v>
      </c>
      <c r="F888">
        <v>60.63</v>
      </c>
      <c r="G888">
        <v>59.82</v>
      </c>
      <c r="H888" s="418">
        <v>58.5</v>
      </c>
      <c r="R888">
        <f t="shared" si="13"/>
        <v>1.0671653668629635</v>
      </c>
    </row>
    <row r="889" spans="1:18" x14ac:dyDescent="0.25">
      <c r="A889" t="s">
        <v>643</v>
      </c>
      <c r="B889">
        <v>69.02</v>
      </c>
      <c r="C889" s="605">
        <v>64.680000000000007</v>
      </c>
      <c r="D889">
        <v>63.26</v>
      </c>
      <c r="E889">
        <v>63.26</v>
      </c>
      <c r="F889">
        <v>62.42</v>
      </c>
      <c r="G889">
        <v>61.59</v>
      </c>
      <c r="H889" s="418">
        <v>60.23</v>
      </c>
      <c r="R889">
        <f t="shared" si="13"/>
        <v>1.0670995670995669</v>
      </c>
    </row>
    <row r="891" spans="1:18" s="344" customFormat="1" x14ac:dyDescent="0.25">
      <c r="A891" s="344" t="s">
        <v>1268</v>
      </c>
      <c r="B891" s="344" t="s">
        <v>1548</v>
      </c>
      <c r="C891" s="684" t="s">
        <v>1535</v>
      </c>
      <c r="D891" s="344" t="s">
        <v>1533</v>
      </c>
      <c r="E891" s="511" t="s">
        <v>1528</v>
      </c>
      <c r="F891" s="344" t="s">
        <v>1293</v>
      </c>
      <c r="G891" s="344" t="s">
        <v>1280</v>
      </c>
      <c r="H891" s="344" t="s">
        <v>1281</v>
      </c>
      <c r="R891"/>
    </row>
    <row r="892" spans="1:18" x14ac:dyDescent="0.25">
      <c r="A892" t="s">
        <v>1073</v>
      </c>
      <c r="B892" s="685">
        <v>19.059999999999999</v>
      </c>
      <c r="C892" s="605">
        <v>19.059999999999999</v>
      </c>
      <c r="D892">
        <v>19.11</v>
      </c>
      <c r="E892">
        <v>18.64</v>
      </c>
      <c r="F892">
        <v>18.41</v>
      </c>
      <c r="G892">
        <v>18.18</v>
      </c>
      <c r="H892" s="418">
        <v>17.78</v>
      </c>
      <c r="R892">
        <f t="shared" si="13"/>
        <v>1</v>
      </c>
    </row>
    <row r="893" spans="1:18" x14ac:dyDescent="0.25">
      <c r="A893" t="s">
        <v>1074</v>
      </c>
      <c r="B893" s="685">
        <v>20.010000000000002</v>
      </c>
      <c r="C893" s="605">
        <v>20.010000000000002</v>
      </c>
      <c r="D893">
        <v>20.059999999999999</v>
      </c>
      <c r="E893">
        <v>19.57</v>
      </c>
      <c r="F893">
        <v>19.329999999999998</v>
      </c>
      <c r="G893">
        <v>19.09</v>
      </c>
      <c r="H893" s="418">
        <v>18.670000000000002</v>
      </c>
      <c r="R893">
        <f t="shared" si="13"/>
        <v>1</v>
      </c>
    </row>
    <row r="894" spans="1:18" x14ac:dyDescent="0.25">
      <c r="A894" t="s">
        <v>1075</v>
      </c>
      <c r="B894" s="685">
        <v>20.8</v>
      </c>
      <c r="C894" s="605">
        <v>20.8</v>
      </c>
      <c r="D894">
        <v>20.85</v>
      </c>
      <c r="E894">
        <v>20.34</v>
      </c>
      <c r="F894">
        <v>20.09</v>
      </c>
      <c r="G894">
        <v>19.84</v>
      </c>
      <c r="H894" s="418">
        <v>19.399999999999999</v>
      </c>
      <c r="J894" t="s">
        <v>8</v>
      </c>
      <c r="R894">
        <f t="shared" si="13"/>
        <v>1</v>
      </c>
    </row>
    <row r="895" spans="1:18" x14ac:dyDescent="0.25">
      <c r="A895" t="s">
        <v>1076</v>
      </c>
      <c r="B895" s="685">
        <v>21.52</v>
      </c>
      <c r="C895" s="605">
        <v>21.52</v>
      </c>
      <c r="D895">
        <v>21.58</v>
      </c>
      <c r="E895">
        <v>21.05</v>
      </c>
      <c r="F895">
        <v>20.79</v>
      </c>
      <c r="G895">
        <v>20.53</v>
      </c>
      <c r="H895" s="418">
        <v>20.079999999999998</v>
      </c>
      <c r="R895">
        <f t="shared" si="13"/>
        <v>1</v>
      </c>
    </row>
    <row r="896" spans="1:18" x14ac:dyDescent="0.25">
      <c r="A896" t="s">
        <v>1077</v>
      </c>
      <c r="B896" s="685">
        <v>22.29</v>
      </c>
      <c r="C896" s="605">
        <v>22.29</v>
      </c>
      <c r="D896">
        <v>22.35</v>
      </c>
      <c r="E896">
        <v>21.8</v>
      </c>
      <c r="F896">
        <v>21.53</v>
      </c>
      <c r="G896">
        <v>21.26</v>
      </c>
      <c r="H896" s="418">
        <v>20.79</v>
      </c>
      <c r="R896">
        <f t="shared" si="13"/>
        <v>1</v>
      </c>
    </row>
    <row r="897" spans="1:18" x14ac:dyDescent="0.25">
      <c r="A897" t="s">
        <v>1078</v>
      </c>
      <c r="B897" s="685">
        <v>23.05</v>
      </c>
      <c r="C897" s="605">
        <v>23.05</v>
      </c>
      <c r="D897">
        <v>23.11</v>
      </c>
      <c r="E897">
        <v>22.54</v>
      </c>
      <c r="F897">
        <v>22.26</v>
      </c>
      <c r="G897">
        <v>21.99</v>
      </c>
      <c r="H897" s="418">
        <v>21.51</v>
      </c>
      <c r="R897">
        <f t="shared" si="13"/>
        <v>1</v>
      </c>
    </row>
    <row r="898" spans="1:18" x14ac:dyDescent="0.25">
      <c r="A898" t="s">
        <v>1079</v>
      </c>
      <c r="B898" s="685">
        <v>23.87</v>
      </c>
      <c r="C898" s="605">
        <v>23.87</v>
      </c>
      <c r="D898">
        <v>23.93</v>
      </c>
      <c r="E898">
        <v>23.34</v>
      </c>
      <c r="F898">
        <v>23.05</v>
      </c>
      <c r="G898">
        <v>22.77</v>
      </c>
      <c r="H898" s="418">
        <v>22.27</v>
      </c>
      <c r="R898">
        <f t="shared" si="13"/>
        <v>1</v>
      </c>
    </row>
    <row r="899" spans="1:18" x14ac:dyDescent="0.25">
      <c r="A899" t="s">
        <v>1080</v>
      </c>
      <c r="B899" s="685">
        <v>24.7</v>
      </c>
      <c r="C899" s="605">
        <v>24.7</v>
      </c>
      <c r="D899">
        <v>24.77</v>
      </c>
      <c r="E899">
        <v>24.16</v>
      </c>
      <c r="F899">
        <v>23.86</v>
      </c>
      <c r="G899">
        <v>23.57</v>
      </c>
      <c r="H899" s="418">
        <v>23.05</v>
      </c>
      <c r="R899">
        <f t="shared" si="13"/>
        <v>1</v>
      </c>
    </row>
    <row r="900" spans="1:18" x14ac:dyDescent="0.25">
      <c r="A900" t="s">
        <v>1081</v>
      </c>
      <c r="B900" s="685">
        <v>25.58</v>
      </c>
      <c r="C900" s="605">
        <v>25.58</v>
      </c>
      <c r="D900">
        <v>25.65</v>
      </c>
      <c r="E900">
        <v>25.02</v>
      </c>
      <c r="F900">
        <v>24.71</v>
      </c>
      <c r="G900">
        <v>24.4</v>
      </c>
      <c r="H900" s="418">
        <v>23.86</v>
      </c>
      <c r="R900">
        <f t="shared" si="13"/>
        <v>1</v>
      </c>
    </row>
    <row r="901" spans="1:18" x14ac:dyDescent="0.25">
      <c r="A901" t="s">
        <v>1082</v>
      </c>
      <c r="B901" s="685">
        <v>26.33</v>
      </c>
      <c r="C901" s="605">
        <v>26.33</v>
      </c>
      <c r="D901">
        <v>26.4</v>
      </c>
      <c r="E901">
        <v>25.75</v>
      </c>
      <c r="F901">
        <v>25.43</v>
      </c>
      <c r="G901">
        <v>25.12</v>
      </c>
      <c r="H901" s="418">
        <v>24.57</v>
      </c>
      <c r="R901">
        <f t="shared" si="13"/>
        <v>1</v>
      </c>
    </row>
    <row r="902" spans="1:18" x14ac:dyDescent="0.25">
      <c r="A902" t="s">
        <v>1083</v>
      </c>
      <c r="B902" s="685">
        <v>27.14</v>
      </c>
      <c r="C902" s="605">
        <v>27.14</v>
      </c>
      <c r="D902">
        <v>27.21</v>
      </c>
      <c r="E902">
        <v>26.54</v>
      </c>
      <c r="F902">
        <v>26.21</v>
      </c>
      <c r="G902">
        <v>25.89</v>
      </c>
      <c r="H902" s="418">
        <v>25.32</v>
      </c>
      <c r="R902">
        <f t="shared" si="13"/>
        <v>1</v>
      </c>
    </row>
    <row r="903" spans="1:18" x14ac:dyDescent="0.25">
      <c r="A903" t="s">
        <v>1084</v>
      </c>
      <c r="B903" s="685">
        <v>27.94</v>
      </c>
      <c r="C903" s="605">
        <v>27.94</v>
      </c>
      <c r="D903">
        <v>28.02</v>
      </c>
      <c r="E903">
        <v>27.33</v>
      </c>
      <c r="F903">
        <v>26.99</v>
      </c>
      <c r="G903">
        <v>26.66</v>
      </c>
      <c r="H903" s="418">
        <v>26.07</v>
      </c>
      <c r="R903">
        <f t="shared" si="13"/>
        <v>1</v>
      </c>
    </row>
    <row r="904" spans="1:18" x14ac:dyDescent="0.25">
      <c r="A904" t="s">
        <v>1085</v>
      </c>
      <c r="B904" s="685">
        <v>28.51</v>
      </c>
      <c r="C904" s="605">
        <v>28.51</v>
      </c>
      <c r="D904">
        <v>28.58</v>
      </c>
      <c r="E904">
        <v>27.88</v>
      </c>
      <c r="F904">
        <v>27.54</v>
      </c>
      <c r="G904">
        <v>27.2</v>
      </c>
      <c r="H904" s="418">
        <v>26.6</v>
      </c>
      <c r="R904">
        <f t="shared" si="13"/>
        <v>1</v>
      </c>
    </row>
    <row r="905" spans="1:18" x14ac:dyDescent="0.25">
      <c r="A905" t="s">
        <v>1086</v>
      </c>
      <c r="B905" s="685">
        <v>29.08</v>
      </c>
      <c r="C905" s="605">
        <v>29.08</v>
      </c>
      <c r="D905">
        <v>29.16</v>
      </c>
      <c r="E905">
        <v>28.44</v>
      </c>
      <c r="F905">
        <v>28.09</v>
      </c>
      <c r="G905">
        <v>27.74</v>
      </c>
      <c r="H905" s="418">
        <v>27.13</v>
      </c>
      <c r="R905">
        <f t="shared" si="13"/>
        <v>1</v>
      </c>
    </row>
    <row r="906" spans="1:18" x14ac:dyDescent="0.25">
      <c r="A906" t="s">
        <v>1087</v>
      </c>
      <c r="B906" s="685">
        <v>29.65</v>
      </c>
      <c r="C906" s="605">
        <v>29.65</v>
      </c>
      <c r="D906">
        <v>29.73</v>
      </c>
      <c r="E906">
        <v>29</v>
      </c>
      <c r="F906">
        <v>28.64</v>
      </c>
      <c r="G906">
        <v>28.29</v>
      </c>
      <c r="H906" s="418">
        <v>27.67</v>
      </c>
      <c r="R906">
        <f t="shared" si="13"/>
        <v>1</v>
      </c>
    </row>
    <row r="907" spans="1:18" x14ac:dyDescent="0.25">
      <c r="A907" t="s">
        <v>1088</v>
      </c>
      <c r="B907" s="685">
        <v>20.16</v>
      </c>
      <c r="C907" s="605">
        <v>20.16</v>
      </c>
      <c r="D907">
        <v>20.22</v>
      </c>
      <c r="E907">
        <v>19.72</v>
      </c>
      <c r="F907">
        <v>19.48</v>
      </c>
      <c r="G907">
        <v>19.239999999999998</v>
      </c>
      <c r="H907" s="418">
        <v>18.82</v>
      </c>
      <c r="R907">
        <f t="shared" si="13"/>
        <v>1</v>
      </c>
    </row>
    <row r="908" spans="1:18" x14ac:dyDescent="0.25">
      <c r="A908" t="s">
        <v>1089</v>
      </c>
      <c r="B908" s="685">
        <v>21.18</v>
      </c>
      <c r="C908" s="605">
        <v>21.18</v>
      </c>
      <c r="D908">
        <v>21.23</v>
      </c>
      <c r="E908">
        <v>20.71</v>
      </c>
      <c r="F908">
        <v>20.45</v>
      </c>
      <c r="G908">
        <v>20.2</v>
      </c>
      <c r="H908" s="418">
        <v>19.760000000000002</v>
      </c>
      <c r="R908">
        <f t="shared" si="13"/>
        <v>1</v>
      </c>
    </row>
    <row r="909" spans="1:18" x14ac:dyDescent="0.25">
      <c r="A909" t="s">
        <v>1090</v>
      </c>
      <c r="B909" s="685">
        <v>22.02</v>
      </c>
      <c r="C909" s="605">
        <v>22.02</v>
      </c>
      <c r="D909">
        <v>22.08</v>
      </c>
      <c r="E909">
        <v>21.54</v>
      </c>
      <c r="F909">
        <v>21.27</v>
      </c>
      <c r="G909">
        <v>21.01</v>
      </c>
      <c r="H909" s="418">
        <v>20.55</v>
      </c>
      <c r="R909">
        <f t="shared" si="13"/>
        <v>1</v>
      </c>
    </row>
    <row r="910" spans="1:18" x14ac:dyDescent="0.25">
      <c r="A910" t="s">
        <v>1091</v>
      </c>
      <c r="B910" s="685">
        <v>22.81</v>
      </c>
      <c r="C910" s="605">
        <v>22.81</v>
      </c>
      <c r="D910">
        <v>22.87</v>
      </c>
      <c r="E910">
        <v>22.31</v>
      </c>
      <c r="F910">
        <v>22.03</v>
      </c>
      <c r="G910">
        <v>21.76</v>
      </c>
      <c r="H910" s="418">
        <v>21.28</v>
      </c>
      <c r="R910">
        <f t="shared" si="13"/>
        <v>1</v>
      </c>
    </row>
    <row r="911" spans="1:18" x14ac:dyDescent="0.25">
      <c r="A911" t="s">
        <v>1092</v>
      </c>
      <c r="B911" s="685">
        <v>23.61</v>
      </c>
      <c r="C911" s="605">
        <v>23.61</v>
      </c>
      <c r="D911">
        <v>23.67</v>
      </c>
      <c r="E911">
        <v>23.09</v>
      </c>
      <c r="F911">
        <v>22.8</v>
      </c>
      <c r="G911">
        <v>22.52</v>
      </c>
      <c r="H911" s="418">
        <v>22.02</v>
      </c>
      <c r="R911">
        <f t="shared" si="13"/>
        <v>1</v>
      </c>
    </row>
    <row r="912" spans="1:18" x14ac:dyDescent="0.25">
      <c r="A912" t="s">
        <v>1093</v>
      </c>
      <c r="B912" s="685">
        <v>24.44</v>
      </c>
      <c r="C912" s="605">
        <v>24.44</v>
      </c>
      <c r="D912">
        <v>24.5</v>
      </c>
      <c r="E912">
        <v>23.9</v>
      </c>
      <c r="F912">
        <v>23.6</v>
      </c>
      <c r="G912">
        <v>23.31</v>
      </c>
      <c r="H912" s="418">
        <v>22.8</v>
      </c>
      <c r="R912">
        <f t="shared" si="13"/>
        <v>1</v>
      </c>
    </row>
    <row r="913" spans="1:18" x14ac:dyDescent="0.25">
      <c r="A913" t="s">
        <v>1094</v>
      </c>
      <c r="B913" s="685">
        <v>25.28</v>
      </c>
      <c r="C913" s="605">
        <v>25.28</v>
      </c>
      <c r="D913">
        <v>25.34</v>
      </c>
      <c r="E913">
        <v>24.72</v>
      </c>
      <c r="F913">
        <v>24.41</v>
      </c>
      <c r="G913">
        <v>24.11</v>
      </c>
      <c r="H913" s="418">
        <v>23.58</v>
      </c>
      <c r="R913">
        <f t="shared" si="13"/>
        <v>1</v>
      </c>
    </row>
    <row r="914" spans="1:18" x14ac:dyDescent="0.25">
      <c r="A914" t="s">
        <v>1095</v>
      </c>
      <c r="B914" s="685">
        <v>26.17</v>
      </c>
      <c r="C914" s="605">
        <v>26.17</v>
      </c>
      <c r="D914">
        <v>26.23</v>
      </c>
      <c r="E914">
        <v>25.59</v>
      </c>
      <c r="F914">
        <v>25.27</v>
      </c>
      <c r="G914">
        <v>24.96</v>
      </c>
      <c r="H914" s="418">
        <v>24.41</v>
      </c>
      <c r="R914">
        <f t="shared" si="13"/>
        <v>1</v>
      </c>
    </row>
    <row r="915" spans="1:18" x14ac:dyDescent="0.25">
      <c r="A915" t="s">
        <v>1096</v>
      </c>
      <c r="B915" s="685">
        <v>27.09</v>
      </c>
      <c r="C915" s="605">
        <v>27.09</v>
      </c>
      <c r="D915">
        <v>27.16</v>
      </c>
      <c r="E915">
        <v>26.49</v>
      </c>
      <c r="F915">
        <v>26.16</v>
      </c>
      <c r="G915">
        <v>25.84</v>
      </c>
      <c r="H915" s="418">
        <v>25.27</v>
      </c>
      <c r="R915">
        <f t="shared" si="13"/>
        <v>1</v>
      </c>
    </row>
    <row r="916" spans="1:18" x14ac:dyDescent="0.25">
      <c r="A916" t="s">
        <v>1097</v>
      </c>
      <c r="B916" s="685">
        <v>27.9</v>
      </c>
      <c r="C916" s="605">
        <v>27.9</v>
      </c>
      <c r="D916">
        <v>27.98</v>
      </c>
      <c r="E916">
        <v>27.29</v>
      </c>
      <c r="F916">
        <v>26.95</v>
      </c>
      <c r="G916">
        <v>26.62</v>
      </c>
      <c r="H916" s="418">
        <v>26.03</v>
      </c>
      <c r="R916">
        <f t="shared" si="13"/>
        <v>1</v>
      </c>
    </row>
    <row r="917" spans="1:18" x14ac:dyDescent="0.25">
      <c r="A917" t="s">
        <v>1098</v>
      </c>
      <c r="B917" s="685">
        <v>28.74</v>
      </c>
      <c r="C917" s="605">
        <v>28.74</v>
      </c>
      <c r="D917">
        <v>28.82</v>
      </c>
      <c r="E917">
        <v>28.11</v>
      </c>
      <c r="F917">
        <v>27.76</v>
      </c>
      <c r="G917">
        <v>27.42</v>
      </c>
      <c r="H917" s="418">
        <v>26.82</v>
      </c>
      <c r="R917">
        <f t="shared" si="13"/>
        <v>1</v>
      </c>
    </row>
    <row r="918" spans="1:18" x14ac:dyDescent="0.25">
      <c r="A918" t="s">
        <v>1099</v>
      </c>
      <c r="B918" s="685">
        <v>29.6</v>
      </c>
      <c r="C918" s="605">
        <v>29.6</v>
      </c>
      <c r="D918">
        <v>29.68</v>
      </c>
      <c r="E918">
        <v>28.95</v>
      </c>
      <c r="F918">
        <v>28.59</v>
      </c>
      <c r="G918">
        <v>28.24</v>
      </c>
      <c r="H918" s="418">
        <v>27.62</v>
      </c>
      <c r="R918">
        <f t="shared" ref="R918:R981" si="14">B918/C918</f>
        <v>1</v>
      </c>
    </row>
    <row r="919" spans="1:18" x14ac:dyDescent="0.25">
      <c r="A919" t="s">
        <v>1100</v>
      </c>
      <c r="B919" s="685">
        <v>30.18</v>
      </c>
      <c r="C919" s="605">
        <v>30.18</v>
      </c>
      <c r="D919">
        <v>30.26</v>
      </c>
      <c r="E919">
        <v>29.52</v>
      </c>
      <c r="F919">
        <v>29.16</v>
      </c>
      <c r="G919">
        <v>28.8</v>
      </c>
      <c r="H919" s="418">
        <v>28.17</v>
      </c>
      <c r="R919">
        <f t="shared" si="14"/>
        <v>1</v>
      </c>
    </row>
    <row r="920" spans="1:18" x14ac:dyDescent="0.25">
      <c r="A920" t="s">
        <v>1101</v>
      </c>
      <c r="B920" s="685">
        <v>30.81</v>
      </c>
      <c r="C920" s="605">
        <v>30.81</v>
      </c>
      <c r="D920">
        <v>30.89</v>
      </c>
      <c r="E920">
        <v>30.13</v>
      </c>
      <c r="F920">
        <v>29.76</v>
      </c>
      <c r="G920">
        <v>29.39</v>
      </c>
      <c r="H920" s="418">
        <v>28.74</v>
      </c>
      <c r="R920">
        <f t="shared" si="14"/>
        <v>1</v>
      </c>
    </row>
    <row r="921" spans="1:18" x14ac:dyDescent="0.25">
      <c r="A921" t="s">
        <v>1102</v>
      </c>
      <c r="B921" s="685">
        <v>31.41</v>
      </c>
      <c r="C921" s="605">
        <v>31.41</v>
      </c>
      <c r="D921">
        <v>31.49</v>
      </c>
      <c r="E921">
        <v>30.72</v>
      </c>
      <c r="F921">
        <v>30.34</v>
      </c>
      <c r="G921">
        <v>29.97</v>
      </c>
      <c r="H921" s="418">
        <v>29.31</v>
      </c>
      <c r="R921">
        <f t="shared" si="14"/>
        <v>1</v>
      </c>
    </row>
    <row r="922" spans="1:18" x14ac:dyDescent="0.25">
      <c r="A922" t="s">
        <v>1103</v>
      </c>
      <c r="B922" s="685">
        <v>21.56</v>
      </c>
      <c r="C922" s="605">
        <v>21.56</v>
      </c>
      <c r="D922">
        <v>21.62</v>
      </c>
      <c r="E922">
        <v>21.09</v>
      </c>
      <c r="F922">
        <v>20.83</v>
      </c>
      <c r="G922">
        <v>20.57</v>
      </c>
      <c r="H922" s="418">
        <v>20.12</v>
      </c>
      <c r="R922">
        <f t="shared" si="14"/>
        <v>1</v>
      </c>
    </row>
    <row r="923" spans="1:18" x14ac:dyDescent="0.25">
      <c r="A923" t="s">
        <v>1104</v>
      </c>
      <c r="B923" s="685">
        <v>22.66</v>
      </c>
      <c r="C923" s="605">
        <v>22.66</v>
      </c>
      <c r="D923">
        <v>22.72</v>
      </c>
      <c r="E923">
        <v>22.16</v>
      </c>
      <c r="F923">
        <v>21.89</v>
      </c>
      <c r="G923">
        <v>21.62</v>
      </c>
      <c r="H923" s="418">
        <v>21.14</v>
      </c>
      <c r="R923">
        <f t="shared" si="14"/>
        <v>1</v>
      </c>
    </row>
    <row r="924" spans="1:18" x14ac:dyDescent="0.25">
      <c r="A924" t="s">
        <v>1105</v>
      </c>
      <c r="B924" s="685">
        <v>23.56</v>
      </c>
      <c r="C924" s="605">
        <v>23.56</v>
      </c>
      <c r="D924">
        <v>23.62</v>
      </c>
      <c r="E924">
        <v>23.04</v>
      </c>
      <c r="F924">
        <v>22.76</v>
      </c>
      <c r="G924">
        <v>22.48</v>
      </c>
      <c r="H924" s="418">
        <v>21.99</v>
      </c>
      <c r="R924">
        <f t="shared" si="14"/>
        <v>1</v>
      </c>
    </row>
    <row r="925" spans="1:18" x14ac:dyDescent="0.25">
      <c r="A925" t="s">
        <v>1106</v>
      </c>
      <c r="B925" s="685">
        <v>24.39</v>
      </c>
      <c r="C925" s="605">
        <v>24.39</v>
      </c>
      <c r="D925">
        <v>24.45</v>
      </c>
      <c r="E925">
        <v>23.85</v>
      </c>
      <c r="F925">
        <v>23.56</v>
      </c>
      <c r="G925">
        <v>23.27</v>
      </c>
      <c r="H925" s="418">
        <v>22.76</v>
      </c>
      <c r="R925">
        <f t="shared" si="14"/>
        <v>1</v>
      </c>
    </row>
    <row r="926" spans="1:18" x14ac:dyDescent="0.25">
      <c r="A926" t="s">
        <v>1107</v>
      </c>
      <c r="B926" s="685">
        <v>25.24</v>
      </c>
      <c r="C926" s="605">
        <v>25.24</v>
      </c>
      <c r="D926">
        <v>25.3</v>
      </c>
      <c r="E926">
        <v>24.68</v>
      </c>
      <c r="F926">
        <v>24.38</v>
      </c>
      <c r="G926">
        <v>24.08</v>
      </c>
      <c r="H926" s="418">
        <v>23.55</v>
      </c>
      <c r="R926">
        <f t="shared" si="14"/>
        <v>1</v>
      </c>
    </row>
    <row r="927" spans="1:18" x14ac:dyDescent="0.25">
      <c r="A927" t="s">
        <v>1108</v>
      </c>
      <c r="B927" s="685">
        <v>26.14</v>
      </c>
      <c r="C927" s="605">
        <v>26.14</v>
      </c>
      <c r="D927">
        <v>26.2</v>
      </c>
      <c r="E927">
        <v>25.56</v>
      </c>
      <c r="F927">
        <v>25.24</v>
      </c>
      <c r="G927">
        <v>24.93</v>
      </c>
      <c r="H927" s="418">
        <v>24.38</v>
      </c>
      <c r="R927">
        <f t="shared" si="14"/>
        <v>1</v>
      </c>
    </row>
    <row r="928" spans="1:18" x14ac:dyDescent="0.25">
      <c r="A928" t="s">
        <v>1109</v>
      </c>
      <c r="B928" s="685">
        <v>27.05</v>
      </c>
      <c r="C928" s="605">
        <v>27.05</v>
      </c>
      <c r="D928">
        <v>27.11</v>
      </c>
      <c r="E928">
        <v>26.45</v>
      </c>
      <c r="F928">
        <v>26.12</v>
      </c>
      <c r="G928">
        <v>25.8</v>
      </c>
      <c r="H928" s="418">
        <v>25.23</v>
      </c>
      <c r="R928">
        <f t="shared" si="14"/>
        <v>1</v>
      </c>
    </row>
    <row r="929" spans="1:18" x14ac:dyDescent="0.25">
      <c r="A929" t="s">
        <v>1110</v>
      </c>
      <c r="B929" s="685">
        <v>27.99</v>
      </c>
      <c r="C929" s="605">
        <v>27.99</v>
      </c>
      <c r="D929">
        <v>28.06</v>
      </c>
      <c r="E929">
        <v>27.37</v>
      </c>
      <c r="F929">
        <v>27.03</v>
      </c>
      <c r="G929">
        <v>26.7</v>
      </c>
      <c r="H929" s="418">
        <v>26.11</v>
      </c>
      <c r="R929">
        <f t="shared" si="14"/>
        <v>1</v>
      </c>
    </row>
    <row r="930" spans="1:18" x14ac:dyDescent="0.25">
      <c r="A930" t="s">
        <v>1111</v>
      </c>
      <c r="B930" s="685">
        <v>28.98</v>
      </c>
      <c r="C930" s="605">
        <v>28.98</v>
      </c>
      <c r="D930">
        <v>29.05</v>
      </c>
      <c r="E930">
        <v>28.34</v>
      </c>
      <c r="F930">
        <v>27.99</v>
      </c>
      <c r="G930">
        <v>27.64</v>
      </c>
      <c r="H930" s="418">
        <v>27.03</v>
      </c>
      <c r="R930">
        <f t="shared" si="14"/>
        <v>1</v>
      </c>
    </row>
    <row r="931" spans="1:18" x14ac:dyDescent="0.25">
      <c r="A931" t="s">
        <v>1112</v>
      </c>
      <c r="B931" s="685">
        <v>29.86</v>
      </c>
      <c r="C931" s="605">
        <v>29.86</v>
      </c>
      <c r="D931">
        <v>29.94</v>
      </c>
      <c r="E931">
        <v>29.2</v>
      </c>
      <c r="F931">
        <v>28.84</v>
      </c>
      <c r="G931">
        <v>28.48</v>
      </c>
      <c r="H931" s="418">
        <v>27.85</v>
      </c>
      <c r="R931">
        <f t="shared" si="14"/>
        <v>1</v>
      </c>
    </row>
    <row r="932" spans="1:18" x14ac:dyDescent="0.25">
      <c r="A932" t="s">
        <v>1113</v>
      </c>
      <c r="B932" s="685">
        <v>30.75</v>
      </c>
      <c r="C932" s="605">
        <v>30.75</v>
      </c>
      <c r="D932">
        <v>30.83</v>
      </c>
      <c r="E932">
        <v>30.07</v>
      </c>
      <c r="F932">
        <v>29.7</v>
      </c>
      <c r="G932">
        <v>29.33</v>
      </c>
      <c r="H932" s="418">
        <v>28.68</v>
      </c>
      <c r="R932">
        <f t="shared" si="14"/>
        <v>1</v>
      </c>
    </row>
    <row r="933" spans="1:18" x14ac:dyDescent="0.25">
      <c r="A933" t="s">
        <v>1114</v>
      </c>
      <c r="B933" s="685">
        <v>31.66</v>
      </c>
      <c r="C933" s="605">
        <v>31.66</v>
      </c>
      <c r="D933">
        <v>31.74</v>
      </c>
      <c r="E933">
        <v>30.96</v>
      </c>
      <c r="F933">
        <v>30.58</v>
      </c>
      <c r="G933">
        <v>30.2</v>
      </c>
      <c r="H933" s="418">
        <v>29.54</v>
      </c>
      <c r="R933">
        <f t="shared" si="14"/>
        <v>1</v>
      </c>
    </row>
    <row r="934" spans="1:18" x14ac:dyDescent="0.25">
      <c r="A934" t="s">
        <v>1115</v>
      </c>
      <c r="B934" s="685">
        <v>32.299999999999997</v>
      </c>
      <c r="C934" s="605">
        <v>32.299999999999997</v>
      </c>
      <c r="D934">
        <v>32.380000000000003</v>
      </c>
      <c r="E934">
        <v>31.59</v>
      </c>
      <c r="F934">
        <v>31.2</v>
      </c>
      <c r="G934">
        <v>30.81</v>
      </c>
      <c r="H934" s="418">
        <v>30.13</v>
      </c>
      <c r="R934">
        <f t="shared" si="14"/>
        <v>1</v>
      </c>
    </row>
    <row r="935" spans="1:18" x14ac:dyDescent="0.25">
      <c r="A935" t="s">
        <v>1116</v>
      </c>
      <c r="B935" s="685">
        <v>32.94</v>
      </c>
      <c r="C935" s="605">
        <v>32.94</v>
      </c>
      <c r="D935">
        <v>33.03</v>
      </c>
      <c r="E935">
        <v>32.22</v>
      </c>
      <c r="F935">
        <v>31.82</v>
      </c>
      <c r="G935">
        <v>31.43</v>
      </c>
      <c r="H935" s="418">
        <v>30.74</v>
      </c>
      <c r="R935">
        <f t="shared" si="14"/>
        <v>1</v>
      </c>
    </row>
    <row r="936" spans="1:18" x14ac:dyDescent="0.25">
      <c r="A936" t="s">
        <v>1117</v>
      </c>
      <c r="B936" s="685">
        <v>33.61</v>
      </c>
      <c r="C936" s="605">
        <v>33.61</v>
      </c>
      <c r="D936">
        <v>33.700000000000003</v>
      </c>
      <c r="E936">
        <v>32.869999999999997</v>
      </c>
      <c r="F936">
        <v>32.46</v>
      </c>
      <c r="G936">
        <v>32.06</v>
      </c>
      <c r="H936" s="418">
        <v>31.35</v>
      </c>
      <c r="R936">
        <f t="shared" si="14"/>
        <v>1</v>
      </c>
    </row>
    <row r="937" spans="1:18" x14ac:dyDescent="0.25">
      <c r="A937" t="s">
        <v>1118</v>
      </c>
      <c r="B937" s="685">
        <v>22.97</v>
      </c>
      <c r="C937" s="605">
        <v>22.97</v>
      </c>
      <c r="D937">
        <v>23.02</v>
      </c>
      <c r="E937">
        <v>22.46</v>
      </c>
      <c r="F937">
        <v>22.18</v>
      </c>
      <c r="G937">
        <v>21.91</v>
      </c>
      <c r="H937" s="418">
        <v>21.43</v>
      </c>
      <c r="R937">
        <f t="shared" si="14"/>
        <v>1</v>
      </c>
    </row>
    <row r="938" spans="1:18" x14ac:dyDescent="0.25">
      <c r="A938" t="s">
        <v>1119</v>
      </c>
      <c r="B938" s="685">
        <v>24.12</v>
      </c>
      <c r="C938" s="605">
        <v>24.12</v>
      </c>
      <c r="D938">
        <v>24.18</v>
      </c>
      <c r="E938">
        <v>23.59</v>
      </c>
      <c r="F938">
        <v>23.3</v>
      </c>
      <c r="G938">
        <v>23.01</v>
      </c>
      <c r="H938" s="418">
        <v>22.5</v>
      </c>
      <c r="R938">
        <f t="shared" si="14"/>
        <v>1</v>
      </c>
    </row>
    <row r="939" spans="1:18" x14ac:dyDescent="0.25">
      <c r="A939" t="s">
        <v>1120</v>
      </c>
      <c r="B939" s="685">
        <v>25.08</v>
      </c>
      <c r="C939" s="605">
        <v>25.08</v>
      </c>
      <c r="D939">
        <v>25.15</v>
      </c>
      <c r="E939">
        <v>24.53</v>
      </c>
      <c r="F939">
        <v>24.23</v>
      </c>
      <c r="G939">
        <v>23.93</v>
      </c>
      <c r="H939" s="418">
        <v>23.4</v>
      </c>
      <c r="R939">
        <f t="shared" si="14"/>
        <v>1</v>
      </c>
    </row>
    <row r="940" spans="1:18" x14ac:dyDescent="0.25">
      <c r="A940" t="s">
        <v>1121</v>
      </c>
      <c r="B940" s="685">
        <v>25.94</v>
      </c>
      <c r="C940" s="605">
        <v>25.94</v>
      </c>
      <c r="D940">
        <v>26.01</v>
      </c>
      <c r="E940">
        <v>25.37</v>
      </c>
      <c r="F940">
        <v>25.06</v>
      </c>
      <c r="G940">
        <v>24.75</v>
      </c>
      <c r="H940" s="418">
        <v>24.21</v>
      </c>
      <c r="R940">
        <f t="shared" si="14"/>
        <v>1</v>
      </c>
    </row>
    <row r="941" spans="1:18" x14ac:dyDescent="0.25">
      <c r="A941" t="s">
        <v>1122</v>
      </c>
      <c r="B941" s="685">
        <v>26.85</v>
      </c>
      <c r="C941" s="605">
        <v>26.85</v>
      </c>
      <c r="D941">
        <v>26.92</v>
      </c>
      <c r="E941">
        <v>26.26</v>
      </c>
      <c r="F941">
        <v>25.94</v>
      </c>
      <c r="G941">
        <v>25.62</v>
      </c>
      <c r="H941" s="418">
        <v>25.06</v>
      </c>
      <c r="R941">
        <f t="shared" si="14"/>
        <v>1</v>
      </c>
    </row>
    <row r="942" spans="1:18" x14ac:dyDescent="0.25">
      <c r="A942" t="s">
        <v>1123</v>
      </c>
      <c r="B942" s="685">
        <v>27.8</v>
      </c>
      <c r="C942" s="605">
        <v>27.8</v>
      </c>
      <c r="D942">
        <v>27.87</v>
      </c>
      <c r="E942">
        <v>27.19</v>
      </c>
      <c r="F942">
        <v>26.85</v>
      </c>
      <c r="G942">
        <v>26.52</v>
      </c>
      <c r="H942" s="418">
        <v>25.94</v>
      </c>
      <c r="R942">
        <f t="shared" si="14"/>
        <v>1</v>
      </c>
    </row>
    <row r="943" spans="1:18" x14ac:dyDescent="0.25">
      <c r="A943" t="s">
        <v>1124</v>
      </c>
      <c r="B943" s="685">
        <v>28.77</v>
      </c>
      <c r="C943" s="605">
        <v>28.77</v>
      </c>
      <c r="D943">
        <v>28.85</v>
      </c>
      <c r="E943">
        <v>28.14</v>
      </c>
      <c r="F943">
        <v>27.79</v>
      </c>
      <c r="G943">
        <v>27.45</v>
      </c>
      <c r="H943" s="418">
        <v>26.85</v>
      </c>
      <c r="R943">
        <f t="shared" si="14"/>
        <v>1</v>
      </c>
    </row>
    <row r="944" spans="1:18" x14ac:dyDescent="0.25">
      <c r="A944" t="s">
        <v>1125</v>
      </c>
      <c r="B944" s="685">
        <v>29.79</v>
      </c>
      <c r="C944" s="605">
        <v>29.79</v>
      </c>
      <c r="D944">
        <v>29.86</v>
      </c>
      <c r="E944">
        <v>29.13</v>
      </c>
      <c r="F944">
        <v>28.77</v>
      </c>
      <c r="G944">
        <v>28.41</v>
      </c>
      <c r="H944" s="418">
        <v>27.78</v>
      </c>
      <c r="R944">
        <f t="shared" si="14"/>
        <v>1</v>
      </c>
    </row>
    <row r="945" spans="1:18" x14ac:dyDescent="0.25">
      <c r="A945" t="s">
        <v>1126</v>
      </c>
      <c r="B945" s="685">
        <v>30.83</v>
      </c>
      <c r="C945" s="605">
        <v>30.83</v>
      </c>
      <c r="D945">
        <v>30.91</v>
      </c>
      <c r="E945">
        <v>30.15</v>
      </c>
      <c r="F945">
        <v>29.78</v>
      </c>
      <c r="G945">
        <v>29.41</v>
      </c>
      <c r="H945" s="418">
        <v>28.76</v>
      </c>
      <c r="R945">
        <f t="shared" si="14"/>
        <v>1</v>
      </c>
    </row>
    <row r="946" spans="1:18" x14ac:dyDescent="0.25">
      <c r="A946" t="s">
        <v>1127</v>
      </c>
      <c r="B946" s="685">
        <v>31.76</v>
      </c>
      <c r="C946" s="605">
        <v>31.76</v>
      </c>
      <c r="D946">
        <v>31.84</v>
      </c>
      <c r="E946">
        <v>31.06</v>
      </c>
      <c r="F946">
        <v>30.68</v>
      </c>
      <c r="G946">
        <v>30.3</v>
      </c>
      <c r="H946" s="418">
        <v>29.63</v>
      </c>
      <c r="R946">
        <f t="shared" si="14"/>
        <v>1</v>
      </c>
    </row>
    <row r="947" spans="1:18" x14ac:dyDescent="0.25">
      <c r="A947" t="s">
        <v>1128</v>
      </c>
      <c r="B947" s="685">
        <v>32.72</v>
      </c>
      <c r="C947" s="605">
        <v>32.72</v>
      </c>
      <c r="D947">
        <v>32.81</v>
      </c>
      <c r="E947">
        <v>32</v>
      </c>
      <c r="F947">
        <v>31.6</v>
      </c>
      <c r="G947">
        <v>31.21</v>
      </c>
      <c r="H947" s="418">
        <v>30.52</v>
      </c>
      <c r="R947">
        <f t="shared" si="14"/>
        <v>1</v>
      </c>
    </row>
    <row r="948" spans="1:18" x14ac:dyDescent="0.25">
      <c r="A948" t="s">
        <v>1129</v>
      </c>
      <c r="B948" s="685">
        <v>33.700000000000003</v>
      </c>
      <c r="C948" s="605">
        <v>33.700000000000003</v>
      </c>
      <c r="D948">
        <v>33.79</v>
      </c>
      <c r="E948">
        <v>32.96</v>
      </c>
      <c r="F948">
        <v>32.549999999999997</v>
      </c>
      <c r="G948">
        <v>32.15</v>
      </c>
      <c r="H948" s="418">
        <v>31.44</v>
      </c>
      <c r="R948">
        <f t="shared" si="14"/>
        <v>1</v>
      </c>
    </row>
    <row r="949" spans="1:18" x14ac:dyDescent="0.25">
      <c r="A949" t="s">
        <v>1130</v>
      </c>
      <c r="B949" s="685">
        <v>34.380000000000003</v>
      </c>
      <c r="C949" s="605">
        <v>34.380000000000003</v>
      </c>
      <c r="D949">
        <v>34.47</v>
      </c>
      <c r="E949">
        <v>33.619999999999997</v>
      </c>
      <c r="F949">
        <v>33.200000000000003</v>
      </c>
      <c r="G949">
        <v>32.79</v>
      </c>
      <c r="H949" s="418">
        <v>32.07</v>
      </c>
      <c r="R949">
        <f t="shared" si="14"/>
        <v>1</v>
      </c>
    </row>
    <row r="950" spans="1:18" x14ac:dyDescent="0.25">
      <c r="A950" t="s">
        <v>1131</v>
      </c>
      <c r="B950" s="685">
        <v>35.049999999999997</v>
      </c>
      <c r="C950" s="605">
        <v>35.049999999999997</v>
      </c>
      <c r="D950">
        <v>35.14</v>
      </c>
      <c r="E950">
        <v>34.28</v>
      </c>
      <c r="F950">
        <v>33.86</v>
      </c>
      <c r="G950">
        <v>33.44</v>
      </c>
      <c r="H950" s="418">
        <v>32.700000000000003</v>
      </c>
      <c r="R950">
        <f t="shared" si="14"/>
        <v>1</v>
      </c>
    </row>
    <row r="951" spans="1:18" x14ac:dyDescent="0.25">
      <c r="A951" t="s">
        <v>1132</v>
      </c>
      <c r="B951" s="685">
        <v>35.76</v>
      </c>
      <c r="C951" s="605">
        <v>35.76</v>
      </c>
      <c r="D951">
        <v>35.85</v>
      </c>
      <c r="E951">
        <v>34.97</v>
      </c>
      <c r="F951">
        <v>34.54</v>
      </c>
      <c r="G951">
        <v>34.11</v>
      </c>
      <c r="H951" s="418">
        <v>33.36</v>
      </c>
      <c r="R951">
        <f t="shared" si="14"/>
        <v>1</v>
      </c>
    </row>
    <row r="952" spans="1:18" x14ac:dyDescent="0.25">
      <c r="A952" t="s">
        <v>1133</v>
      </c>
      <c r="B952" s="685">
        <v>24.37</v>
      </c>
      <c r="C952" s="605">
        <v>24.37</v>
      </c>
      <c r="D952">
        <v>24.43</v>
      </c>
      <c r="E952">
        <v>23.83</v>
      </c>
      <c r="F952">
        <v>23.54</v>
      </c>
      <c r="G952">
        <v>23.25</v>
      </c>
      <c r="H952" s="418">
        <v>22.74</v>
      </c>
      <c r="R952">
        <f t="shared" si="14"/>
        <v>1</v>
      </c>
    </row>
    <row r="953" spans="1:18" x14ac:dyDescent="0.25">
      <c r="A953" t="s">
        <v>1134</v>
      </c>
      <c r="B953" s="685">
        <v>25.59</v>
      </c>
      <c r="C953" s="605">
        <v>25.59</v>
      </c>
      <c r="D953">
        <v>25.66</v>
      </c>
      <c r="E953">
        <v>25.03</v>
      </c>
      <c r="F953">
        <v>24.72</v>
      </c>
      <c r="G953">
        <v>24.41</v>
      </c>
      <c r="H953" s="418">
        <v>23.87</v>
      </c>
      <c r="R953">
        <f t="shared" si="14"/>
        <v>1</v>
      </c>
    </row>
    <row r="954" spans="1:18" x14ac:dyDescent="0.25">
      <c r="A954" t="s">
        <v>1135</v>
      </c>
      <c r="B954" s="685">
        <v>26.61</v>
      </c>
      <c r="C954" s="605">
        <v>26.61</v>
      </c>
      <c r="D954">
        <v>26.68</v>
      </c>
      <c r="E954">
        <v>26.02</v>
      </c>
      <c r="F954">
        <v>25.7</v>
      </c>
      <c r="G954">
        <v>25.38</v>
      </c>
      <c r="H954" s="418">
        <v>24.82</v>
      </c>
      <c r="R954">
        <f t="shared" si="14"/>
        <v>1</v>
      </c>
    </row>
    <row r="955" spans="1:18" x14ac:dyDescent="0.25">
      <c r="A955" t="s">
        <v>1136</v>
      </c>
      <c r="B955" s="685">
        <v>27.53</v>
      </c>
      <c r="C955" s="605">
        <v>27.53</v>
      </c>
      <c r="D955">
        <v>27.6</v>
      </c>
      <c r="E955">
        <v>26.92</v>
      </c>
      <c r="F955">
        <v>26.59</v>
      </c>
      <c r="G955">
        <v>26.26</v>
      </c>
      <c r="H955" s="418">
        <v>25.68</v>
      </c>
      <c r="R955">
        <f t="shared" si="14"/>
        <v>1</v>
      </c>
    </row>
    <row r="956" spans="1:18" x14ac:dyDescent="0.25">
      <c r="A956" t="s">
        <v>1137</v>
      </c>
      <c r="B956" s="685">
        <v>28.5</v>
      </c>
      <c r="C956" s="605">
        <v>28.5</v>
      </c>
      <c r="D956">
        <v>28.57</v>
      </c>
      <c r="E956">
        <v>27.87</v>
      </c>
      <c r="F956">
        <v>27.53</v>
      </c>
      <c r="G956">
        <v>27.19</v>
      </c>
      <c r="H956" s="418">
        <v>26.59</v>
      </c>
      <c r="R956">
        <f t="shared" si="14"/>
        <v>1</v>
      </c>
    </row>
    <row r="957" spans="1:18" x14ac:dyDescent="0.25">
      <c r="A957" t="s">
        <v>1138</v>
      </c>
      <c r="B957" s="685">
        <v>29.5</v>
      </c>
      <c r="C957" s="605">
        <v>29.5</v>
      </c>
      <c r="D957">
        <v>29.58</v>
      </c>
      <c r="E957">
        <v>28.85</v>
      </c>
      <c r="F957">
        <v>28.49</v>
      </c>
      <c r="G957">
        <v>28.14</v>
      </c>
      <c r="H957" s="418">
        <v>27.52</v>
      </c>
      <c r="R957">
        <f t="shared" si="14"/>
        <v>1</v>
      </c>
    </row>
    <row r="958" spans="1:18" x14ac:dyDescent="0.25">
      <c r="A958" t="s">
        <v>1139</v>
      </c>
      <c r="B958" s="685">
        <v>30.52</v>
      </c>
      <c r="C958" s="605">
        <v>30.52</v>
      </c>
      <c r="D958">
        <v>30.6</v>
      </c>
      <c r="E958">
        <v>29.85</v>
      </c>
      <c r="F958">
        <v>29.48</v>
      </c>
      <c r="G958">
        <v>29.12</v>
      </c>
      <c r="H958" s="418">
        <v>28.48</v>
      </c>
      <c r="R958">
        <f t="shared" si="14"/>
        <v>1</v>
      </c>
    </row>
    <row r="959" spans="1:18" x14ac:dyDescent="0.25">
      <c r="A959" t="s">
        <v>1140</v>
      </c>
      <c r="B959" s="685">
        <v>31.59</v>
      </c>
      <c r="C959" s="605">
        <v>31.59</v>
      </c>
      <c r="D959">
        <v>31.67</v>
      </c>
      <c r="E959">
        <v>30.89</v>
      </c>
      <c r="F959">
        <v>30.51</v>
      </c>
      <c r="G959">
        <v>30.13</v>
      </c>
      <c r="H959" s="418">
        <v>29.47</v>
      </c>
      <c r="R959">
        <f t="shared" si="14"/>
        <v>1</v>
      </c>
    </row>
    <row r="960" spans="1:18" x14ac:dyDescent="0.25">
      <c r="A960" t="s">
        <v>1141</v>
      </c>
      <c r="B960" s="685">
        <v>32.700000000000003</v>
      </c>
      <c r="C960" s="605">
        <v>32.700000000000003</v>
      </c>
      <c r="D960">
        <v>32.78</v>
      </c>
      <c r="E960">
        <v>31.98</v>
      </c>
      <c r="F960">
        <v>31.59</v>
      </c>
      <c r="G960">
        <v>31.2</v>
      </c>
      <c r="H960" s="418">
        <v>30.51</v>
      </c>
      <c r="R960">
        <f t="shared" si="14"/>
        <v>1</v>
      </c>
    </row>
    <row r="961" spans="1:18" x14ac:dyDescent="0.25">
      <c r="A961" t="s">
        <v>1142</v>
      </c>
      <c r="B961" s="685">
        <v>33.69</v>
      </c>
      <c r="C961" s="605">
        <v>33.69</v>
      </c>
      <c r="D961">
        <v>33.78</v>
      </c>
      <c r="E961">
        <v>32.950000000000003</v>
      </c>
      <c r="F961">
        <v>32.54</v>
      </c>
      <c r="G961">
        <v>32.14</v>
      </c>
      <c r="H961" s="418">
        <v>31.43</v>
      </c>
      <c r="R961">
        <f t="shared" si="14"/>
        <v>1</v>
      </c>
    </row>
    <row r="962" spans="1:18" x14ac:dyDescent="0.25">
      <c r="A962" t="s">
        <v>1143</v>
      </c>
      <c r="B962" s="685">
        <v>34.68</v>
      </c>
      <c r="C962" s="605">
        <v>34.68</v>
      </c>
      <c r="D962">
        <v>34.770000000000003</v>
      </c>
      <c r="E962">
        <v>33.92</v>
      </c>
      <c r="F962">
        <v>33.5</v>
      </c>
      <c r="G962">
        <v>33.090000000000003</v>
      </c>
      <c r="H962" s="418">
        <v>32.36</v>
      </c>
      <c r="R962">
        <f t="shared" si="14"/>
        <v>1</v>
      </c>
    </row>
    <row r="963" spans="1:18" x14ac:dyDescent="0.25">
      <c r="A963" t="s">
        <v>1144</v>
      </c>
      <c r="B963" s="685">
        <v>35.74</v>
      </c>
      <c r="C963" s="605">
        <v>35.74</v>
      </c>
      <c r="D963">
        <v>35.83</v>
      </c>
      <c r="E963">
        <v>34.950000000000003</v>
      </c>
      <c r="F963">
        <v>34.520000000000003</v>
      </c>
      <c r="G963">
        <v>34.090000000000003</v>
      </c>
      <c r="H963" s="418">
        <v>33.340000000000003</v>
      </c>
      <c r="R963">
        <f t="shared" si="14"/>
        <v>1</v>
      </c>
    </row>
    <row r="964" spans="1:18" x14ac:dyDescent="0.25">
      <c r="A964" t="s">
        <v>1145</v>
      </c>
      <c r="B964" s="685">
        <v>36.450000000000003</v>
      </c>
      <c r="C964" s="605">
        <v>36.450000000000003</v>
      </c>
      <c r="D964">
        <v>36.549999999999997</v>
      </c>
      <c r="E964">
        <v>35.65</v>
      </c>
      <c r="F964">
        <v>35.21</v>
      </c>
      <c r="G964">
        <v>34.78</v>
      </c>
      <c r="H964" s="418">
        <v>34.01</v>
      </c>
      <c r="R964">
        <f t="shared" si="14"/>
        <v>1</v>
      </c>
    </row>
    <row r="965" spans="1:18" x14ac:dyDescent="0.25">
      <c r="A965" t="s">
        <v>1146</v>
      </c>
      <c r="B965" s="685">
        <v>37.18</v>
      </c>
      <c r="C965" s="605">
        <v>37.18</v>
      </c>
      <c r="D965">
        <v>37.270000000000003</v>
      </c>
      <c r="E965">
        <v>36.36</v>
      </c>
      <c r="F965">
        <v>35.909999999999997</v>
      </c>
      <c r="G965">
        <v>35.47</v>
      </c>
      <c r="H965" s="418">
        <v>34.69</v>
      </c>
      <c r="R965">
        <f t="shared" si="14"/>
        <v>1</v>
      </c>
    </row>
    <row r="966" spans="1:18" x14ac:dyDescent="0.25">
      <c r="A966" t="s">
        <v>1147</v>
      </c>
      <c r="B966" s="685">
        <v>37.92</v>
      </c>
      <c r="C966" s="605">
        <v>37.92</v>
      </c>
      <c r="D966">
        <v>38.020000000000003</v>
      </c>
      <c r="E966">
        <v>37.090000000000003</v>
      </c>
      <c r="F966">
        <v>36.630000000000003</v>
      </c>
      <c r="G966">
        <v>36.18</v>
      </c>
      <c r="H966" s="418">
        <v>35.380000000000003</v>
      </c>
      <c r="R966">
        <f t="shared" si="14"/>
        <v>1</v>
      </c>
    </row>
    <row r="967" spans="1:18" x14ac:dyDescent="0.25">
      <c r="A967" t="s">
        <v>1148</v>
      </c>
      <c r="B967" s="685">
        <v>25.78</v>
      </c>
      <c r="C967" s="605">
        <v>25.78</v>
      </c>
      <c r="D967">
        <v>25.85</v>
      </c>
      <c r="E967">
        <v>25.21</v>
      </c>
      <c r="F967">
        <v>24.9</v>
      </c>
      <c r="G967">
        <v>24.59</v>
      </c>
      <c r="H967" s="418">
        <v>24.05</v>
      </c>
      <c r="R967">
        <f t="shared" si="14"/>
        <v>1</v>
      </c>
    </row>
    <row r="968" spans="1:18" x14ac:dyDescent="0.25">
      <c r="A968" t="s">
        <v>1149</v>
      </c>
      <c r="B968" s="685">
        <v>27.07</v>
      </c>
      <c r="C968" s="605">
        <v>27.07</v>
      </c>
      <c r="D968">
        <v>27.14</v>
      </c>
      <c r="E968">
        <v>26.47</v>
      </c>
      <c r="F968">
        <v>26.14</v>
      </c>
      <c r="G968">
        <v>25.82</v>
      </c>
      <c r="H968" s="418">
        <v>25.25</v>
      </c>
      <c r="R968">
        <f t="shared" si="14"/>
        <v>1</v>
      </c>
    </row>
    <row r="969" spans="1:18" x14ac:dyDescent="0.25">
      <c r="A969" t="s">
        <v>1150</v>
      </c>
      <c r="B969" s="685">
        <v>28.16</v>
      </c>
      <c r="C969" s="605">
        <v>28.16</v>
      </c>
      <c r="D969">
        <v>28.23</v>
      </c>
      <c r="E969">
        <v>27.54</v>
      </c>
      <c r="F969">
        <v>27.2</v>
      </c>
      <c r="G969">
        <v>26.86</v>
      </c>
      <c r="H969" s="418">
        <v>26.27</v>
      </c>
      <c r="R969">
        <f t="shared" si="14"/>
        <v>1</v>
      </c>
    </row>
    <row r="970" spans="1:18" x14ac:dyDescent="0.25">
      <c r="A970" t="s">
        <v>1151</v>
      </c>
      <c r="B970" s="685">
        <v>29.13</v>
      </c>
      <c r="C970" s="605">
        <v>29.13</v>
      </c>
      <c r="D970">
        <v>29.21</v>
      </c>
      <c r="E970">
        <v>28.49</v>
      </c>
      <c r="F970">
        <v>28.14</v>
      </c>
      <c r="G970">
        <v>27.79</v>
      </c>
      <c r="H970" s="418">
        <v>27.18</v>
      </c>
      <c r="R970">
        <f t="shared" si="14"/>
        <v>1</v>
      </c>
    </row>
    <row r="971" spans="1:18" x14ac:dyDescent="0.25">
      <c r="A971" t="s">
        <v>1152</v>
      </c>
      <c r="B971" s="685">
        <v>30.14</v>
      </c>
      <c r="C971" s="605">
        <v>30.14</v>
      </c>
      <c r="D971">
        <v>30.22</v>
      </c>
      <c r="E971">
        <v>29.48</v>
      </c>
      <c r="F971">
        <v>29.12</v>
      </c>
      <c r="G971">
        <v>28.76</v>
      </c>
      <c r="H971" s="418">
        <v>28.13</v>
      </c>
      <c r="R971">
        <f t="shared" si="14"/>
        <v>1</v>
      </c>
    </row>
    <row r="972" spans="1:18" x14ac:dyDescent="0.25">
      <c r="A972" t="s">
        <v>1153</v>
      </c>
      <c r="B972" s="685">
        <v>31.22</v>
      </c>
      <c r="C972" s="605">
        <v>31.22</v>
      </c>
      <c r="D972">
        <v>31.3</v>
      </c>
      <c r="E972">
        <v>30.53</v>
      </c>
      <c r="F972">
        <v>30.15</v>
      </c>
      <c r="G972">
        <v>29.78</v>
      </c>
      <c r="H972" s="418">
        <v>29.12</v>
      </c>
      <c r="R972">
        <f t="shared" si="14"/>
        <v>1</v>
      </c>
    </row>
    <row r="973" spans="1:18" x14ac:dyDescent="0.25">
      <c r="A973" t="s">
        <v>1154</v>
      </c>
      <c r="B973" s="685">
        <v>32.299999999999997</v>
      </c>
      <c r="C973" s="605">
        <v>32.299999999999997</v>
      </c>
      <c r="D973">
        <v>32.380000000000003</v>
      </c>
      <c r="E973">
        <v>31.59</v>
      </c>
      <c r="F973">
        <v>31.2</v>
      </c>
      <c r="G973">
        <v>30.81</v>
      </c>
      <c r="H973" s="418">
        <v>30.13</v>
      </c>
      <c r="R973">
        <f t="shared" si="14"/>
        <v>1</v>
      </c>
    </row>
    <row r="974" spans="1:18" x14ac:dyDescent="0.25">
      <c r="A974" t="s">
        <v>1155</v>
      </c>
      <c r="B974" s="685">
        <v>33.43</v>
      </c>
      <c r="C974" s="605">
        <v>33.43</v>
      </c>
      <c r="D974">
        <v>33.51</v>
      </c>
      <c r="E974">
        <v>32.69</v>
      </c>
      <c r="F974">
        <v>32.29</v>
      </c>
      <c r="G974">
        <v>31.89</v>
      </c>
      <c r="H974" s="418">
        <v>31.19</v>
      </c>
      <c r="R974">
        <f t="shared" si="14"/>
        <v>1</v>
      </c>
    </row>
    <row r="975" spans="1:18" x14ac:dyDescent="0.25">
      <c r="A975" t="s">
        <v>1156</v>
      </c>
      <c r="B975" s="685">
        <v>34.590000000000003</v>
      </c>
      <c r="C975" s="605">
        <v>34.590000000000003</v>
      </c>
      <c r="D975">
        <v>34.68</v>
      </c>
      <c r="E975">
        <v>33.83</v>
      </c>
      <c r="F975">
        <v>33.409999999999997</v>
      </c>
      <c r="G975">
        <v>33</v>
      </c>
      <c r="H975" s="418">
        <v>32.270000000000003</v>
      </c>
      <c r="R975">
        <f t="shared" si="14"/>
        <v>1</v>
      </c>
    </row>
    <row r="976" spans="1:18" x14ac:dyDescent="0.25">
      <c r="A976" t="s">
        <v>1157</v>
      </c>
      <c r="B976" s="685">
        <v>35.64</v>
      </c>
      <c r="C976" s="605">
        <v>35.64</v>
      </c>
      <c r="D976">
        <v>35.74</v>
      </c>
      <c r="E976">
        <v>34.86</v>
      </c>
      <c r="F976">
        <v>34.43</v>
      </c>
      <c r="G976">
        <v>34</v>
      </c>
      <c r="H976" s="418">
        <v>33.25</v>
      </c>
      <c r="R976">
        <f t="shared" si="14"/>
        <v>1</v>
      </c>
    </row>
    <row r="977" spans="1:18" x14ac:dyDescent="0.25">
      <c r="A977" t="s">
        <v>1158</v>
      </c>
      <c r="B977" s="685">
        <v>36.700000000000003</v>
      </c>
      <c r="C977" s="605">
        <v>36.700000000000003</v>
      </c>
      <c r="D977">
        <v>36.79</v>
      </c>
      <c r="E977">
        <v>35.89</v>
      </c>
      <c r="F977">
        <v>35.450000000000003</v>
      </c>
      <c r="G977">
        <v>35.01</v>
      </c>
      <c r="H977" s="418">
        <v>34.24</v>
      </c>
      <c r="R977">
        <f t="shared" si="14"/>
        <v>1</v>
      </c>
    </row>
    <row r="978" spans="1:18" x14ac:dyDescent="0.25">
      <c r="A978" t="s">
        <v>1159</v>
      </c>
      <c r="B978" s="685">
        <v>37.79</v>
      </c>
      <c r="C978" s="605">
        <v>37.79</v>
      </c>
      <c r="D978">
        <v>37.89</v>
      </c>
      <c r="E978">
        <v>36.96</v>
      </c>
      <c r="F978">
        <v>36.5</v>
      </c>
      <c r="G978">
        <v>36.049999999999997</v>
      </c>
      <c r="H978" s="418">
        <v>35.26</v>
      </c>
      <c r="R978">
        <f t="shared" si="14"/>
        <v>1</v>
      </c>
    </row>
    <row r="979" spans="1:18" x14ac:dyDescent="0.25">
      <c r="A979" t="s">
        <v>1160</v>
      </c>
      <c r="B979" s="685">
        <v>38.56</v>
      </c>
      <c r="C979" s="605">
        <v>38.56</v>
      </c>
      <c r="D979">
        <v>38.659999999999997</v>
      </c>
      <c r="E979">
        <v>37.71</v>
      </c>
      <c r="F979">
        <v>37.24</v>
      </c>
      <c r="G979">
        <v>36.78</v>
      </c>
      <c r="H979" s="418">
        <v>35.97</v>
      </c>
      <c r="R979">
        <f t="shared" si="14"/>
        <v>1</v>
      </c>
    </row>
    <row r="980" spans="1:18" x14ac:dyDescent="0.25">
      <c r="A980" t="s">
        <v>1161</v>
      </c>
      <c r="B980" s="685">
        <v>39.33</v>
      </c>
      <c r="C980" s="605">
        <v>39.33</v>
      </c>
      <c r="D980">
        <v>39.43</v>
      </c>
      <c r="E980">
        <v>38.46</v>
      </c>
      <c r="F980">
        <v>37.99</v>
      </c>
      <c r="G980">
        <v>37.520000000000003</v>
      </c>
      <c r="H980" s="418">
        <v>36.69</v>
      </c>
      <c r="R980">
        <f t="shared" si="14"/>
        <v>1</v>
      </c>
    </row>
    <row r="981" spans="1:18" x14ac:dyDescent="0.25">
      <c r="A981" t="s">
        <v>1162</v>
      </c>
      <c r="B981" s="685">
        <v>40.090000000000003</v>
      </c>
      <c r="C981" s="605">
        <v>40.090000000000003</v>
      </c>
      <c r="D981">
        <v>40.200000000000003</v>
      </c>
      <c r="E981">
        <v>39.21</v>
      </c>
      <c r="F981">
        <v>38.729999999999997</v>
      </c>
      <c r="G981">
        <v>38.25</v>
      </c>
      <c r="H981" s="418">
        <v>37.409999999999997</v>
      </c>
      <c r="R981">
        <f t="shared" si="14"/>
        <v>1</v>
      </c>
    </row>
    <row r="982" spans="1:18" x14ac:dyDescent="0.25">
      <c r="A982" t="s">
        <v>1163</v>
      </c>
      <c r="B982" s="685">
        <v>27.45</v>
      </c>
      <c r="C982" s="605">
        <v>27.45</v>
      </c>
      <c r="D982">
        <v>27.53</v>
      </c>
      <c r="E982">
        <v>26.85</v>
      </c>
      <c r="F982">
        <v>26.52</v>
      </c>
      <c r="G982">
        <v>26.19</v>
      </c>
      <c r="H982" s="418">
        <v>25.61</v>
      </c>
      <c r="R982">
        <f t="shared" ref="R982:R1045" si="15">B982/C982</f>
        <v>1</v>
      </c>
    </row>
    <row r="983" spans="1:18" x14ac:dyDescent="0.25">
      <c r="A983" t="s">
        <v>1164</v>
      </c>
      <c r="B983" s="685">
        <v>28.82</v>
      </c>
      <c r="C983" s="605">
        <v>28.82</v>
      </c>
      <c r="D983">
        <v>28.9</v>
      </c>
      <c r="E983">
        <v>28.19</v>
      </c>
      <c r="F983">
        <v>27.84</v>
      </c>
      <c r="G983">
        <v>27.5</v>
      </c>
      <c r="H983" s="418">
        <v>26.89</v>
      </c>
      <c r="R983">
        <f t="shared" si="15"/>
        <v>1</v>
      </c>
    </row>
    <row r="984" spans="1:18" x14ac:dyDescent="0.25">
      <c r="A984" t="s">
        <v>1165</v>
      </c>
      <c r="B984" s="685">
        <v>29.98</v>
      </c>
      <c r="C984" s="605">
        <v>29.98</v>
      </c>
      <c r="D984">
        <v>30.06</v>
      </c>
      <c r="E984">
        <v>29.32</v>
      </c>
      <c r="F984">
        <v>28.96</v>
      </c>
      <c r="G984">
        <v>28.6</v>
      </c>
      <c r="H984" s="418">
        <v>27.97</v>
      </c>
      <c r="R984">
        <f t="shared" si="15"/>
        <v>1</v>
      </c>
    </row>
    <row r="985" spans="1:18" x14ac:dyDescent="0.25">
      <c r="A985" t="s">
        <v>1166</v>
      </c>
      <c r="B985" s="685">
        <v>31.02</v>
      </c>
      <c r="C985" s="605">
        <v>31.02</v>
      </c>
      <c r="D985">
        <v>31.1</v>
      </c>
      <c r="E985">
        <v>30.34</v>
      </c>
      <c r="F985">
        <v>29.97</v>
      </c>
      <c r="G985">
        <v>29.6</v>
      </c>
      <c r="H985" s="418">
        <v>28.95</v>
      </c>
      <c r="R985">
        <f t="shared" si="15"/>
        <v>1</v>
      </c>
    </row>
    <row r="986" spans="1:18" x14ac:dyDescent="0.25">
      <c r="A986" t="s">
        <v>1167</v>
      </c>
      <c r="B986" s="685">
        <v>32.119999999999997</v>
      </c>
      <c r="C986" s="605">
        <v>32.119999999999997</v>
      </c>
      <c r="D986">
        <v>32.200000000000003</v>
      </c>
      <c r="E986">
        <v>31.41</v>
      </c>
      <c r="F986">
        <v>31.02</v>
      </c>
      <c r="G986">
        <v>30.64</v>
      </c>
      <c r="H986" s="418">
        <v>29.97</v>
      </c>
      <c r="R986">
        <f t="shared" si="15"/>
        <v>1</v>
      </c>
    </row>
    <row r="987" spans="1:18" x14ac:dyDescent="0.25">
      <c r="A987" t="s">
        <v>1168</v>
      </c>
      <c r="B987" s="685">
        <v>33.24</v>
      </c>
      <c r="C987" s="605">
        <v>33.24</v>
      </c>
      <c r="D987">
        <v>33.33</v>
      </c>
      <c r="E987">
        <v>32.51</v>
      </c>
      <c r="F987">
        <v>32.11</v>
      </c>
      <c r="G987">
        <v>31.71</v>
      </c>
      <c r="H987" s="418">
        <v>31.01</v>
      </c>
      <c r="R987">
        <f t="shared" si="15"/>
        <v>1</v>
      </c>
    </row>
    <row r="988" spans="1:18" x14ac:dyDescent="0.25">
      <c r="A988" t="s">
        <v>1169</v>
      </c>
      <c r="B988" s="685">
        <v>34.409999999999997</v>
      </c>
      <c r="C988" s="605">
        <v>34.409999999999997</v>
      </c>
      <c r="D988">
        <v>34.5</v>
      </c>
      <c r="E988">
        <v>33.65</v>
      </c>
      <c r="F988">
        <v>33.229999999999997</v>
      </c>
      <c r="G988">
        <v>32.82</v>
      </c>
      <c r="H988" s="418">
        <v>32.1</v>
      </c>
      <c r="R988">
        <f t="shared" si="15"/>
        <v>1</v>
      </c>
    </row>
    <row r="989" spans="1:18" x14ac:dyDescent="0.25">
      <c r="A989" t="s">
        <v>1170</v>
      </c>
      <c r="B989" s="685">
        <v>35.590000000000003</v>
      </c>
      <c r="C989" s="605">
        <v>35.590000000000003</v>
      </c>
      <c r="D989">
        <v>35.69</v>
      </c>
      <c r="E989">
        <v>34.81</v>
      </c>
      <c r="F989">
        <v>34.380000000000003</v>
      </c>
      <c r="G989">
        <v>33.96</v>
      </c>
      <c r="H989" s="418">
        <v>33.21</v>
      </c>
      <c r="R989">
        <f t="shared" si="15"/>
        <v>1</v>
      </c>
    </row>
    <row r="990" spans="1:18" x14ac:dyDescent="0.25">
      <c r="A990" t="s">
        <v>1171</v>
      </c>
      <c r="B990" s="685">
        <v>36.83</v>
      </c>
      <c r="C990" s="605">
        <v>36.83</v>
      </c>
      <c r="D990">
        <v>36.93</v>
      </c>
      <c r="E990">
        <v>36.020000000000003</v>
      </c>
      <c r="F990">
        <v>35.58</v>
      </c>
      <c r="G990">
        <v>35.14</v>
      </c>
      <c r="H990" s="418">
        <v>34.369999999999997</v>
      </c>
      <c r="R990">
        <f t="shared" si="15"/>
        <v>1</v>
      </c>
    </row>
    <row r="991" spans="1:18" x14ac:dyDescent="0.25">
      <c r="A991" t="s">
        <v>1172</v>
      </c>
      <c r="B991" s="685">
        <v>37.96</v>
      </c>
      <c r="C991" s="605">
        <v>37.96</v>
      </c>
      <c r="D991">
        <v>38.049999999999997</v>
      </c>
      <c r="E991">
        <v>37.119999999999997</v>
      </c>
      <c r="F991">
        <v>36.659999999999997</v>
      </c>
      <c r="G991">
        <v>36.21</v>
      </c>
      <c r="H991" s="418">
        <v>35.409999999999997</v>
      </c>
      <c r="R991">
        <f t="shared" si="15"/>
        <v>1</v>
      </c>
    </row>
    <row r="992" spans="1:18" x14ac:dyDescent="0.25">
      <c r="A992" t="s">
        <v>1173</v>
      </c>
      <c r="B992" s="685">
        <v>39.1</v>
      </c>
      <c r="C992" s="605">
        <v>39.1</v>
      </c>
      <c r="D992">
        <v>39.200000000000003</v>
      </c>
      <c r="E992">
        <v>38.24</v>
      </c>
      <c r="F992">
        <v>37.770000000000003</v>
      </c>
      <c r="G992">
        <v>37.299999999999997</v>
      </c>
      <c r="H992" s="418">
        <v>36.479999999999997</v>
      </c>
      <c r="R992">
        <f t="shared" si="15"/>
        <v>1</v>
      </c>
    </row>
    <row r="993" spans="1:18" x14ac:dyDescent="0.25">
      <c r="A993" t="s">
        <v>1174</v>
      </c>
      <c r="B993" s="685">
        <v>40.29</v>
      </c>
      <c r="C993" s="605">
        <v>40.29</v>
      </c>
      <c r="D993">
        <v>40.39</v>
      </c>
      <c r="E993">
        <v>39.4</v>
      </c>
      <c r="F993">
        <v>38.909999999999997</v>
      </c>
      <c r="G993">
        <v>38.43</v>
      </c>
      <c r="H993" s="418">
        <v>37.58</v>
      </c>
      <c r="R993">
        <f t="shared" si="15"/>
        <v>1</v>
      </c>
    </row>
    <row r="994" spans="1:18" x14ac:dyDescent="0.25">
      <c r="A994" t="s">
        <v>1175</v>
      </c>
      <c r="B994" s="685">
        <v>41.08</v>
      </c>
      <c r="C994" s="605">
        <v>41.08</v>
      </c>
      <c r="D994">
        <v>41.19</v>
      </c>
      <c r="E994">
        <v>40.18</v>
      </c>
      <c r="F994">
        <v>39.68</v>
      </c>
      <c r="G994">
        <v>39.19</v>
      </c>
      <c r="H994" s="418">
        <v>38.33</v>
      </c>
      <c r="R994">
        <f t="shared" si="15"/>
        <v>1</v>
      </c>
    </row>
    <row r="995" spans="1:18" x14ac:dyDescent="0.25">
      <c r="A995" t="s">
        <v>1176</v>
      </c>
      <c r="B995" s="685">
        <v>41.9</v>
      </c>
      <c r="C995" s="605">
        <v>41.9</v>
      </c>
      <c r="D995">
        <v>42.01</v>
      </c>
      <c r="E995">
        <v>40.98</v>
      </c>
      <c r="F995">
        <v>40.47</v>
      </c>
      <c r="G995">
        <v>39.97</v>
      </c>
      <c r="H995" s="418">
        <v>39.090000000000003</v>
      </c>
      <c r="R995">
        <f t="shared" si="15"/>
        <v>1</v>
      </c>
    </row>
    <row r="996" spans="1:18" x14ac:dyDescent="0.25">
      <c r="A996" t="s">
        <v>1177</v>
      </c>
      <c r="B996" s="685">
        <v>42.74</v>
      </c>
      <c r="C996" s="605">
        <v>42.74</v>
      </c>
      <c r="D996">
        <v>42.85</v>
      </c>
      <c r="E996">
        <v>41.8</v>
      </c>
      <c r="F996">
        <v>41.28</v>
      </c>
      <c r="G996">
        <v>40.770000000000003</v>
      </c>
      <c r="H996" s="418">
        <v>39.869999999999997</v>
      </c>
      <c r="R996">
        <f t="shared" si="15"/>
        <v>1</v>
      </c>
    </row>
    <row r="997" spans="1:18" x14ac:dyDescent="0.25">
      <c r="A997" t="s">
        <v>1178</v>
      </c>
      <c r="B997" s="685">
        <v>29.13</v>
      </c>
      <c r="C997" s="605">
        <v>29.13</v>
      </c>
      <c r="D997">
        <v>29.21</v>
      </c>
      <c r="E997">
        <v>28.49</v>
      </c>
      <c r="F997">
        <v>28.14</v>
      </c>
      <c r="G997">
        <v>27.79</v>
      </c>
      <c r="H997" s="418">
        <v>27.18</v>
      </c>
      <c r="R997">
        <f t="shared" si="15"/>
        <v>1</v>
      </c>
    </row>
    <row r="998" spans="1:18" x14ac:dyDescent="0.25">
      <c r="A998" t="s">
        <v>1179</v>
      </c>
      <c r="B998" s="685">
        <v>30.58</v>
      </c>
      <c r="C998" s="605">
        <v>30.58</v>
      </c>
      <c r="D998">
        <v>30.66</v>
      </c>
      <c r="E998">
        <v>29.91</v>
      </c>
      <c r="F998">
        <v>29.54</v>
      </c>
      <c r="G998">
        <v>29.18</v>
      </c>
      <c r="H998" s="418">
        <v>28.54</v>
      </c>
      <c r="R998">
        <f t="shared" si="15"/>
        <v>1</v>
      </c>
    </row>
    <row r="999" spans="1:18" x14ac:dyDescent="0.25">
      <c r="A999" t="s">
        <v>1180</v>
      </c>
      <c r="B999" s="685">
        <v>31.81</v>
      </c>
      <c r="C999" s="605">
        <v>31.81</v>
      </c>
      <c r="D999">
        <v>31.89</v>
      </c>
      <c r="E999">
        <v>31.11</v>
      </c>
      <c r="F999">
        <v>30.73</v>
      </c>
      <c r="G999">
        <v>30.35</v>
      </c>
      <c r="H999" s="418">
        <v>29.68</v>
      </c>
      <c r="R999">
        <f t="shared" si="15"/>
        <v>1</v>
      </c>
    </row>
    <row r="1000" spans="1:18" x14ac:dyDescent="0.25">
      <c r="A1000" t="s">
        <v>1181</v>
      </c>
      <c r="B1000" s="685">
        <v>32.909999999999997</v>
      </c>
      <c r="C1000" s="605">
        <v>32.909999999999997</v>
      </c>
      <c r="D1000">
        <v>33</v>
      </c>
      <c r="E1000">
        <v>32.19</v>
      </c>
      <c r="F1000">
        <v>31.79</v>
      </c>
      <c r="G1000">
        <v>31.4</v>
      </c>
      <c r="H1000" s="418">
        <v>30.71</v>
      </c>
      <c r="R1000">
        <f t="shared" si="15"/>
        <v>1</v>
      </c>
    </row>
    <row r="1001" spans="1:18" x14ac:dyDescent="0.25">
      <c r="A1001" t="s">
        <v>1182</v>
      </c>
      <c r="B1001" s="685">
        <v>34.08</v>
      </c>
      <c r="C1001" s="605">
        <v>34.08</v>
      </c>
      <c r="D1001">
        <v>34.17</v>
      </c>
      <c r="E1001">
        <v>33.33</v>
      </c>
      <c r="F1001">
        <v>32.92</v>
      </c>
      <c r="G1001">
        <v>32.51</v>
      </c>
      <c r="H1001" s="418">
        <v>31.79</v>
      </c>
      <c r="R1001">
        <f t="shared" si="15"/>
        <v>1</v>
      </c>
    </row>
    <row r="1002" spans="1:18" x14ac:dyDescent="0.25">
      <c r="A1002" t="s">
        <v>1183</v>
      </c>
      <c r="B1002" s="685">
        <v>35.28</v>
      </c>
      <c r="C1002" s="605">
        <v>35.28</v>
      </c>
      <c r="D1002">
        <v>35.369999999999997</v>
      </c>
      <c r="E1002">
        <v>34.5</v>
      </c>
      <c r="F1002">
        <v>34.07</v>
      </c>
      <c r="G1002">
        <v>33.65</v>
      </c>
      <c r="H1002" s="418">
        <v>32.909999999999997</v>
      </c>
      <c r="R1002">
        <f t="shared" si="15"/>
        <v>1</v>
      </c>
    </row>
    <row r="1003" spans="1:18" x14ac:dyDescent="0.25">
      <c r="A1003" t="s">
        <v>1184</v>
      </c>
      <c r="B1003" s="685">
        <v>36.5</v>
      </c>
      <c r="C1003" s="605">
        <v>36.5</v>
      </c>
      <c r="D1003">
        <v>36.6</v>
      </c>
      <c r="E1003">
        <v>35.700000000000003</v>
      </c>
      <c r="F1003">
        <v>35.26</v>
      </c>
      <c r="G1003">
        <v>34.82</v>
      </c>
      <c r="H1003" s="418">
        <v>34.049999999999997</v>
      </c>
      <c r="R1003">
        <f t="shared" si="15"/>
        <v>1</v>
      </c>
    </row>
    <row r="1004" spans="1:18" x14ac:dyDescent="0.25">
      <c r="A1004" t="s">
        <v>1185</v>
      </c>
      <c r="B1004" s="685">
        <v>37.770000000000003</v>
      </c>
      <c r="C1004" s="605">
        <v>37.770000000000003</v>
      </c>
      <c r="D1004">
        <v>37.869999999999997</v>
      </c>
      <c r="E1004">
        <v>36.94</v>
      </c>
      <c r="F1004">
        <v>36.479999999999997</v>
      </c>
      <c r="G1004">
        <v>36.03</v>
      </c>
      <c r="H1004" s="418">
        <v>35.24</v>
      </c>
      <c r="R1004">
        <f t="shared" si="15"/>
        <v>1</v>
      </c>
    </row>
    <row r="1005" spans="1:18" x14ac:dyDescent="0.25">
      <c r="A1005" t="s">
        <v>1186</v>
      </c>
      <c r="B1005" s="685">
        <v>39.1</v>
      </c>
      <c r="C1005" s="605">
        <v>39.1</v>
      </c>
      <c r="D1005">
        <v>39.200000000000003</v>
      </c>
      <c r="E1005">
        <v>38.24</v>
      </c>
      <c r="F1005">
        <v>37.770000000000003</v>
      </c>
      <c r="G1005">
        <v>37.299999999999997</v>
      </c>
      <c r="H1005" s="418">
        <v>36.479999999999997</v>
      </c>
      <c r="R1005">
        <f t="shared" si="15"/>
        <v>1</v>
      </c>
    </row>
    <row r="1006" spans="1:18" x14ac:dyDescent="0.25">
      <c r="A1006" t="s">
        <v>1187</v>
      </c>
      <c r="B1006" s="685">
        <v>40.29</v>
      </c>
      <c r="C1006" s="605">
        <v>40.29</v>
      </c>
      <c r="D1006">
        <v>40.39</v>
      </c>
      <c r="E1006">
        <v>39.4</v>
      </c>
      <c r="F1006">
        <v>38.909999999999997</v>
      </c>
      <c r="G1006">
        <v>38.43</v>
      </c>
      <c r="H1006" s="418">
        <v>37.58</v>
      </c>
      <c r="R1006">
        <f t="shared" si="15"/>
        <v>1</v>
      </c>
    </row>
    <row r="1007" spans="1:18" x14ac:dyDescent="0.25">
      <c r="A1007" t="s">
        <v>1188</v>
      </c>
      <c r="B1007" s="685">
        <v>41.48</v>
      </c>
      <c r="C1007" s="605">
        <v>41.48</v>
      </c>
      <c r="D1007">
        <v>41.59</v>
      </c>
      <c r="E1007">
        <v>40.57</v>
      </c>
      <c r="F1007">
        <v>40.07</v>
      </c>
      <c r="G1007">
        <v>39.58</v>
      </c>
      <c r="H1007" s="418">
        <v>38.71</v>
      </c>
      <c r="R1007">
        <f t="shared" si="15"/>
        <v>1</v>
      </c>
    </row>
    <row r="1008" spans="1:18" x14ac:dyDescent="0.25">
      <c r="A1008" t="s">
        <v>1189</v>
      </c>
      <c r="B1008" s="685">
        <v>42.73</v>
      </c>
      <c r="C1008" s="605">
        <v>42.73</v>
      </c>
      <c r="D1008">
        <v>42.84</v>
      </c>
      <c r="E1008">
        <v>41.79</v>
      </c>
      <c r="F1008">
        <v>41.27</v>
      </c>
      <c r="G1008">
        <v>40.76</v>
      </c>
      <c r="H1008" s="418">
        <v>39.86</v>
      </c>
      <c r="R1008">
        <f t="shared" si="15"/>
        <v>1</v>
      </c>
    </row>
    <row r="1009" spans="1:18" x14ac:dyDescent="0.25">
      <c r="A1009" t="s">
        <v>1190</v>
      </c>
      <c r="B1009" s="685">
        <v>43.58</v>
      </c>
      <c r="C1009" s="605">
        <v>43.58</v>
      </c>
      <c r="D1009">
        <v>43.69</v>
      </c>
      <c r="E1009">
        <v>42.62</v>
      </c>
      <c r="F1009">
        <v>42.09</v>
      </c>
      <c r="G1009">
        <v>41.57</v>
      </c>
      <c r="H1009" s="418">
        <v>40.659999999999997</v>
      </c>
      <c r="R1009">
        <f t="shared" si="15"/>
        <v>1</v>
      </c>
    </row>
    <row r="1010" spans="1:18" x14ac:dyDescent="0.25">
      <c r="A1010" t="s">
        <v>1191</v>
      </c>
      <c r="B1010" s="685">
        <v>44.45</v>
      </c>
      <c r="C1010" s="605">
        <v>44.45</v>
      </c>
      <c r="D1010">
        <v>44.56</v>
      </c>
      <c r="E1010">
        <v>43.47</v>
      </c>
      <c r="F1010">
        <v>42.93</v>
      </c>
      <c r="G1010">
        <v>42.4</v>
      </c>
      <c r="H1010" s="418">
        <v>41.47</v>
      </c>
      <c r="R1010">
        <f t="shared" si="15"/>
        <v>1</v>
      </c>
    </row>
    <row r="1011" spans="1:18" x14ac:dyDescent="0.25">
      <c r="A1011" t="s">
        <v>1192</v>
      </c>
      <c r="B1011" s="685">
        <v>45.34</v>
      </c>
      <c r="C1011" s="605">
        <v>45.34</v>
      </c>
      <c r="D1011">
        <v>45.45</v>
      </c>
      <c r="E1011">
        <v>44.34</v>
      </c>
      <c r="F1011">
        <v>43.79</v>
      </c>
      <c r="G1011">
        <v>43.25</v>
      </c>
      <c r="H1011" s="418">
        <v>42.3</v>
      </c>
      <c r="R1011">
        <f t="shared" si="15"/>
        <v>1</v>
      </c>
    </row>
    <row r="1012" spans="1:18" x14ac:dyDescent="0.25">
      <c r="A1012" t="s">
        <v>1193</v>
      </c>
      <c r="B1012" s="685">
        <v>31.09</v>
      </c>
      <c r="C1012" s="605">
        <v>31.09</v>
      </c>
      <c r="D1012">
        <v>31.17</v>
      </c>
      <c r="E1012">
        <v>30.41</v>
      </c>
      <c r="F1012">
        <v>30.03</v>
      </c>
      <c r="G1012">
        <v>29.66</v>
      </c>
      <c r="H1012" s="418">
        <v>29.01</v>
      </c>
      <c r="R1012">
        <f t="shared" si="15"/>
        <v>1</v>
      </c>
    </row>
    <row r="1013" spans="1:18" x14ac:dyDescent="0.25">
      <c r="A1013" t="s">
        <v>1194</v>
      </c>
      <c r="B1013" s="685">
        <v>32.65</v>
      </c>
      <c r="C1013" s="605">
        <v>32.65</v>
      </c>
      <c r="D1013">
        <v>32.729999999999997</v>
      </c>
      <c r="E1013">
        <v>31.93</v>
      </c>
      <c r="F1013">
        <v>31.54</v>
      </c>
      <c r="G1013">
        <v>31.15</v>
      </c>
      <c r="H1013" s="418">
        <v>30.46</v>
      </c>
      <c r="R1013">
        <f t="shared" si="15"/>
        <v>1</v>
      </c>
    </row>
    <row r="1014" spans="1:18" x14ac:dyDescent="0.25">
      <c r="A1014" t="s">
        <v>1195</v>
      </c>
      <c r="B1014" s="685">
        <v>33.950000000000003</v>
      </c>
      <c r="C1014" s="605">
        <v>33.950000000000003</v>
      </c>
      <c r="D1014">
        <v>34.04</v>
      </c>
      <c r="E1014">
        <v>33.200000000000003</v>
      </c>
      <c r="F1014">
        <v>32.79</v>
      </c>
      <c r="G1014">
        <v>32.39</v>
      </c>
      <c r="H1014" s="418">
        <v>31.68</v>
      </c>
      <c r="R1014">
        <f t="shared" si="15"/>
        <v>1</v>
      </c>
    </row>
    <row r="1015" spans="1:18" x14ac:dyDescent="0.25">
      <c r="A1015" t="s">
        <v>1196</v>
      </c>
      <c r="B1015" s="685">
        <v>35.130000000000003</v>
      </c>
      <c r="C1015" s="605">
        <v>35.130000000000003</v>
      </c>
      <c r="D1015">
        <v>35.22</v>
      </c>
      <c r="E1015">
        <v>34.36</v>
      </c>
      <c r="F1015">
        <v>33.94</v>
      </c>
      <c r="G1015">
        <v>33.520000000000003</v>
      </c>
      <c r="H1015" s="418">
        <v>32.78</v>
      </c>
      <c r="R1015">
        <f t="shared" si="15"/>
        <v>1</v>
      </c>
    </row>
    <row r="1016" spans="1:18" x14ac:dyDescent="0.25">
      <c r="A1016" t="s">
        <v>1197</v>
      </c>
      <c r="B1016" s="685">
        <v>36.369999999999997</v>
      </c>
      <c r="C1016" s="605">
        <v>36.369999999999997</v>
      </c>
      <c r="D1016">
        <v>36.46</v>
      </c>
      <c r="E1016">
        <v>35.57</v>
      </c>
      <c r="F1016">
        <v>35.130000000000003</v>
      </c>
      <c r="G1016">
        <v>34.700000000000003</v>
      </c>
      <c r="H1016" s="418">
        <v>33.94</v>
      </c>
      <c r="R1016">
        <f t="shared" si="15"/>
        <v>1</v>
      </c>
    </row>
    <row r="1017" spans="1:18" x14ac:dyDescent="0.25">
      <c r="A1017" t="s">
        <v>1198</v>
      </c>
      <c r="B1017" s="685">
        <v>37.65</v>
      </c>
      <c r="C1017" s="605">
        <v>37.65</v>
      </c>
      <c r="D1017">
        <v>37.75</v>
      </c>
      <c r="E1017">
        <v>36.82</v>
      </c>
      <c r="F1017">
        <v>36.369999999999997</v>
      </c>
      <c r="G1017">
        <v>35.92</v>
      </c>
      <c r="H1017" s="418">
        <v>35.130000000000003</v>
      </c>
      <c r="R1017">
        <f t="shared" si="15"/>
        <v>1</v>
      </c>
    </row>
    <row r="1018" spans="1:18" x14ac:dyDescent="0.25">
      <c r="A1018" t="s">
        <v>1199</v>
      </c>
      <c r="B1018" s="685">
        <v>38.97</v>
      </c>
      <c r="C1018" s="605">
        <v>38.97</v>
      </c>
      <c r="D1018">
        <v>39.07</v>
      </c>
      <c r="E1018">
        <v>38.11</v>
      </c>
      <c r="F1018">
        <v>37.64</v>
      </c>
      <c r="G1018">
        <v>37.18</v>
      </c>
      <c r="H1018" s="418">
        <v>36.36</v>
      </c>
      <c r="R1018">
        <f t="shared" si="15"/>
        <v>1</v>
      </c>
    </row>
    <row r="1019" spans="1:18" x14ac:dyDescent="0.25">
      <c r="A1019" t="s">
        <v>1200</v>
      </c>
      <c r="B1019" s="685">
        <v>40.35</v>
      </c>
      <c r="C1019" s="605">
        <v>40.35</v>
      </c>
      <c r="D1019">
        <v>40.450000000000003</v>
      </c>
      <c r="E1019">
        <v>39.46</v>
      </c>
      <c r="F1019">
        <v>38.97</v>
      </c>
      <c r="G1019">
        <v>38.49</v>
      </c>
      <c r="H1019" s="418">
        <v>37.64</v>
      </c>
      <c r="R1019">
        <f t="shared" si="15"/>
        <v>1</v>
      </c>
    </row>
    <row r="1020" spans="1:18" x14ac:dyDescent="0.25">
      <c r="A1020" t="s">
        <v>1201</v>
      </c>
      <c r="B1020" s="685">
        <v>41.75</v>
      </c>
      <c r="C1020" s="605">
        <v>41.75</v>
      </c>
      <c r="D1020">
        <v>41.86</v>
      </c>
      <c r="E1020">
        <v>40.83</v>
      </c>
      <c r="F1020">
        <v>40.33</v>
      </c>
      <c r="G1020">
        <v>39.83</v>
      </c>
      <c r="H1020" s="418">
        <v>38.950000000000003</v>
      </c>
      <c r="R1020">
        <f t="shared" si="15"/>
        <v>1</v>
      </c>
    </row>
    <row r="1021" spans="1:18" x14ac:dyDescent="0.25">
      <c r="A1021" t="s">
        <v>1202</v>
      </c>
      <c r="B1021" s="685">
        <v>43.01</v>
      </c>
      <c r="C1021" s="605">
        <v>43.01</v>
      </c>
      <c r="D1021">
        <v>43.12</v>
      </c>
      <c r="E1021">
        <v>42.06</v>
      </c>
      <c r="F1021">
        <v>41.54</v>
      </c>
      <c r="G1021">
        <v>41.03</v>
      </c>
      <c r="H1021" s="418">
        <v>40.130000000000003</v>
      </c>
      <c r="R1021">
        <f t="shared" si="15"/>
        <v>1</v>
      </c>
    </row>
    <row r="1022" spans="1:18" x14ac:dyDescent="0.25">
      <c r="A1022" t="s">
        <v>1203</v>
      </c>
      <c r="B1022" s="685">
        <v>44.29</v>
      </c>
      <c r="C1022" s="605">
        <v>44.29</v>
      </c>
      <c r="D1022">
        <v>44.41</v>
      </c>
      <c r="E1022">
        <v>43.32</v>
      </c>
      <c r="F1022">
        <v>42.79</v>
      </c>
      <c r="G1022">
        <v>42.26</v>
      </c>
      <c r="H1022" s="418">
        <v>41.33</v>
      </c>
      <c r="R1022">
        <f t="shared" si="15"/>
        <v>1</v>
      </c>
    </row>
    <row r="1023" spans="1:18" x14ac:dyDescent="0.25">
      <c r="A1023" t="s">
        <v>1204</v>
      </c>
      <c r="B1023" s="685">
        <v>45.62</v>
      </c>
      <c r="C1023" s="605">
        <v>45.62</v>
      </c>
      <c r="D1023">
        <v>45.74</v>
      </c>
      <c r="E1023">
        <v>44.62</v>
      </c>
      <c r="F1023">
        <v>44.07</v>
      </c>
      <c r="G1023">
        <v>43.53</v>
      </c>
      <c r="H1023" s="418">
        <v>42.57</v>
      </c>
      <c r="R1023">
        <f t="shared" si="15"/>
        <v>1</v>
      </c>
    </row>
    <row r="1024" spans="1:18" x14ac:dyDescent="0.25">
      <c r="A1024" t="s">
        <v>1205</v>
      </c>
      <c r="B1024" s="685">
        <v>46.54</v>
      </c>
      <c r="C1024" s="605">
        <v>46.54</v>
      </c>
      <c r="D1024">
        <v>46.67</v>
      </c>
      <c r="E1024">
        <v>45.52</v>
      </c>
      <c r="F1024">
        <v>44.96</v>
      </c>
      <c r="G1024">
        <v>44.4</v>
      </c>
      <c r="H1024" s="418">
        <v>43.42</v>
      </c>
      <c r="R1024">
        <f t="shared" si="15"/>
        <v>1</v>
      </c>
    </row>
    <row r="1025" spans="1:18" x14ac:dyDescent="0.25">
      <c r="A1025" t="s">
        <v>1206</v>
      </c>
      <c r="B1025" s="685">
        <v>47.47</v>
      </c>
      <c r="C1025" s="605">
        <v>47.47</v>
      </c>
      <c r="D1025">
        <v>47.6</v>
      </c>
      <c r="E1025">
        <v>46.43</v>
      </c>
      <c r="F1025">
        <v>45.86</v>
      </c>
      <c r="G1025">
        <v>45.29</v>
      </c>
      <c r="H1025" s="418">
        <v>44.29</v>
      </c>
      <c r="R1025">
        <f t="shared" si="15"/>
        <v>1</v>
      </c>
    </row>
    <row r="1026" spans="1:18" x14ac:dyDescent="0.25">
      <c r="A1026" t="s">
        <v>1207</v>
      </c>
      <c r="B1026" s="685">
        <v>48.43</v>
      </c>
      <c r="C1026" s="605">
        <v>48.43</v>
      </c>
      <c r="D1026">
        <v>48.55</v>
      </c>
      <c r="E1026">
        <v>47.36</v>
      </c>
      <c r="F1026">
        <v>46.78</v>
      </c>
      <c r="G1026">
        <v>46.2</v>
      </c>
      <c r="H1026" s="418">
        <v>45.18</v>
      </c>
      <c r="R1026">
        <f t="shared" si="15"/>
        <v>1</v>
      </c>
    </row>
    <row r="1027" spans="1:18" x14ac:dyDescent="0.25">
      <c r="A1027" t="s">
        <v>1208</v>
      </c>
      <c r="B1027" s="685">
        <v>33.049999999999997</v>
      </c>
      <c r="C1027" s="605">
        <v>33.049999999999997</v>
      </c>
      <c r="D1027">
        <v>33.130000000000003</v>
      </c>
      <c r="E1027">
        <v>32.32</v>
      </c>
      <c r="F1027">
        <v>31.92</v>
      </c>
      <c r="G1027">
        <v>31.53</v>
      </c>
      <c r="H1027" s="418">
        <v>30.84</v>
      </c>
      <c r="R1027">
        <f t="shared" si="15"/>
        <v>1</v>
      </c>
    </row>
    <row r="1028" spans="1:18" x14ac:dyDescent="0.25">
      <c r="A1028" t="s">
        <v>1209</v>
      </c>
      <c r="B1028" s="685">
        <v>34.69</v>
      </c>
      <c r="C1028" s="605">
        <v>34.69</v>
      </c>
      <c r="D1028">
        <v>34.78</v>
      </c>
      <c r="E1028">
        <v>33.93</v>
      </c>
      <c r="F1028">
        <v>33.51</v>
      </c>
      <c r="G1028">
        <v>33.1</v>
      </c>
      <c r="H1028" s="418">
        <v>32.369999999999997</v>
      </c>
      <c r="R1028">
        <f t="shared" si="15"/>
        <v>1</v>
      </c>
    </row>
    <row r="1029" spans="1:18" x14ac:dyDescent="0.25">
      <c r="A1029" t="s">
        <v>1210</v>
      </c>
      <c r="B1029" s="685">
        <v>36.1</v>
      </c>
      <c r="C1029" s="605">
        <v>36.1</v>
      </c>
      <c r="D1029">
        <v>36.200000000000003</v>
      </c>
      <c r="E1029">
        <v>35.31</v>
      </c>
      <c r="F1029">
        <v>34.869999999999997</v>
      </c>
      <c r="G1029">
        <v>34.44</v>
      </c>
      <c r="H1029" s="418">
        <v>33.68</v>
      </c>
      <c r="R1029">
        <f t="shared" si="15"/>
        <v>1</v>
      </c>
    </row>
    <row r="1030" spans="1:18" x14ac:dyDescent="0.25">
      <c r="A1030" t="s">
        <v>1211</v>
      </c>
      <c r="B1030" s="685">
        <v>37.35</v>
      </c>
      <c r="C1030" s="605">
        <v>37.35</v>
      </c>
      <c r="D1030">
        <v>37.450000000000003</v>
      </c>
      <c r="E1030">
        <v>36.53</v>
      </c>
      <c r="F1030">
        <v>36.08</v>
      </c>
      <c r="G1030">
        <v>35.630000000000003</v>
      </c>
      <c r="H1030" s="418">
        <v>34.85</v>
      </c>
      <c r="R1030">
        <f t="shared" si="15"/>
        <v>1</v>
      </c>
    </row>
    <row r="1031" spans="1:18" x14ac:dyDescent="0.25">
      <c r="A1031" t="s">
        <v>1212</v>
      </c>
      <c r="B1031" s="685">
        <v>38.67</v>
      </c>
      <c r="C1031" s="605">
        <v>38.67</v>
      </c>
      <c r="D1031">
        <v>38.770000000000003</v>
      </c>
      <c r="E1031">
        <v>37.82</v>
      </c>
      <c r="F1031">
        <v>37.35</v>
      </c>
      <c r="G1031">
        <v>36.89</v>
      </c>
      <c r="H1031" s="418">
        <v>36.08</v>
      </c>
      <c r="R1031">
        <f t="shared" si="15"/>
        <v>1</v>
      </c>
    </row>
    <row r="1032" spans="1:18" x14ac:dyDescent="0.25">
      <c r="A1032" t="s">
        <v>1213</v>
      </c>
      <c r="B1032" s="685">
        <v>40.020000000000003</v>
      </c>
      <c r="C1032" s="605">
        <v>40.020000000000003</v>
      </c>
      <c r="D1032">
        <v>40.130000000000003</v>
      </c>
      <c r="E1032">
        <v>39.14</v>
      </c>
      <c r="F1032">
        <v>38.659999999999997</v>
      </c>
      <c r="G1032">
        <v>38.18</v>
      </c>
      <c r="H1032" s="418">
        <v>37.340000000000003</v>
      </c>
      <c r="R1032">
        <f t="shared" si="15"/>
        <v>1</v>
      </c>
    </row>
    <row r="1033" spans="1:18" x14ac:dyDescent="0.25">
      <c r="A1033" t="s">
        <v>1214</v>
      </c>
      <c r="B1033" s="685">
        <v>41.42</v>
      </c>
      <c r="C1033" s="605">
        <v>41.42</v>
      </c>
      <c r="D1033">
        <v>41.53</v>
      </c>
      <c r="E1033">
        <v>40.51</v>
      </c>
      <c r="F1033">
        <v>40.01</v>
      </c>
      <c r="G1033">
        <v>39.520000000000003</v>
      </c>
      <c r="H1033" s="418">
        <v>38.65</v>
      </c>
      <c r="R1033">
        <f t="shared" si="15"/>
        <v>1</v>
      </c>
    </row>
    <row r="1034" spans="1:18" x14ac:dyDescent="0.25">
      <c r="A1034" t="s">
        <v>1215</v>
      </c>
      <c r="B1034" s="685">
        <v>42.87</v>
      </c>
      <c r="C1034" s="605">
        <v>42.87</v>
      </c>
      <c r="D1034">
        <v>42.98</v>
      </c>
      <c r="E1034">
        <v>41.93</v>
      </c>
      <c r="F1034">
        <v>41.41</v>
      </c>
      <c r="G1034">
        <v>40.9</v>
      </c>
      <c r="H1034" s="418">
        <v>40</v>
      </c>
      <c r="R1034">
        <f t="shared" si="15"/>
        <v>1</v>
      </c>
    </row>
    <row r="1035" spans="1:18" x14ac:dyDescent="0.25">
      <c r="A1035" t="s">
        <v>1216</v>
      </c>
      <c r="B1035" s="685">
        <v>44.38</v>
      </c>
      <c r="C1035" s="605">
        <v>44.38</v>
      </c>
      <c r="D1035">
        <v>44.49</v>
      </c>
      <c r="E1035">
        <v>43.4</v>
      </c>
      <c r="F1035">
        <v>42.86</v>
      </c>
      <c r="G1035">
        <v>42.33</v>
      </c>
      <c r="H1035" s="418">
        <v>41.4</v>
      </c>
      <c r="R1035">
        <f t="shared" si="15"/>
        <v>1</v>
      </c>
    </row>
    <row r="1036" spans="1:18" x14ac:dyDescent="0.25">
      <c r="A1036" t="s">
        <v>1217</v>
      </c>
      <c r="B1036" s="685">
        <v>45.72</v>
      </c>
      <c r="C1036" s="605">
        <v>45.72</v>
      </c>
      <c r="D1036">
        <v>45.84</v>
      </c>
      <c r="E1036">
        <v>44.71</v>
      </c>
      <c r="F1036">
        <v>44.16</v>
      </c>
      <c r="G1036">
        <v>43.61</v>
      </c>
      <c r="H1036" s="418">
        <v>42.65</v>
      </c>
      <c r="R1036">
        <f t="shared" si="15"/>
        <v>1</v>
      </c>
    </row>
    <row r="1037" spans="1:18" x14ac:dyDescent="0.25">
      <c r="A1037" t="s">
        <v>1218</v>
      </c>
      <c r="B1037" s="685">
        <v>47.08</v>
      </c>
      <c r="C1037" s="605">
        <v>47.08</v>
      </c>
      <c r="D1037">
        <v>47.2</v>
      </c>
      <c r="E1037">
        <v>46.04</v>
      </c>
      <c r="F1037">
        <v>45.47</v>
      </c>
      <c r="G1037">
        <v>44.91</v>
      </c>
      <c r="H1037" s="418">
        <v>43.92</v>
      </c>
      <c r="R1037">
        <f t="shared" si="15"/>
        <v>1</v>
      </c>
    </row>
    <row r="1038" spans="1:18" x14ac:dyDescent="0.25">
      <c r="A1038" t="s">
        <v>1219</v>
      </c>
      <c r="B1038" s="685">
        <v>48.5</v>
      </c>
      <c r="C1038" s="605">
        <v>48.5</v>
      </c>
      <c r="D1038">
        <v>48.62</v>
      </c>
      <c r="E1038">
        <v>47.43</v>
      </c>
      <c r="F1038">
        <v>46.84</v>
      </c>
      <c r="G1038">
        <v>46.26</v>
      </c>
      <c r="H1038" s="418">
        <v>45.24</v>
      </c>
      <c r="R1038">
        <f t="shared" si="15"/>
        <v>1</v>
      </c>
    </row>
    <row r="1039" spans="1:18" x14ac:dyDescent="0.25">
      <c r="A1039" t="s">
        <v>1220</v>
      </c>
      <c r="B1039" s="685">
        <v>49.46</v>
      </c>
      <c r="C1039" s="605">
        <v>49.46</v>
      </c>
      <c r="D1039">
        <v>49.58</v>
      </c>
      <c r="E1039">
        <v>48.37</v>
      </c>
      <c r="F1039">
        <v>47.77</v>
      </c>
      <c r="G1039">
        <v>47.18</v>
      </c>
      <c r="H1039" s="418">
        <v>46.14</v>
      </c>
      <c r="R1039">
        <f t="shared" si="15"/>
        <v>1</v>
      </c>
    </row>
    <row r="1040" spans="1:18" x14ac:dyDescent="0.25">
      <c r="A1040" t="s">
        <v>1221</v>
      </c>
      <c r="B1040" s="685">
        <v>50.45</v>
      </c>
      <c r="C1040" s="605">
        <v>50.45</v>
      </c>
      <c r="D1040">
        <v>50.58</v>
      </c>
      <c r="E1040">
        <v>49.34</v>
      </c>
      <c r="F1040">
        <v>48.73</v>
      </c>
      <c r="G1040">
        <v>48.13</v>
      </c>
      <c r="H1040" s="418">
        <v>47.07</v>
      </c>
      <c r="R1040">
        <f t="shared" si="15"/>
        <v>1</v>
      </c>
    </row>
    <row r="1041" spans="1:18" x14ac:dyDescent="0.25">
      <c r="A1041" t="s">
        <v>1222</v>
      </c>
      <c r="B1041" s="685">
        <v>51.45</v>
      </c>
      <c r="C1041" s="605">
        <v>51.45</v>
      </c>
      <c r="D1041">
        <v>51.59</v>
      </c>
      <c r="E1041">
        <v>50.32</v>
      </c>
      <c r="F1041">
        <v>49.7</v>
      </c>
      <c r="G1041">
        <v>49.09</v>
      </c>
      <c r="H1041" s="418">
        <v>48.01</v>
      </c>
      <c r="R1041">
        <f t="shared" si="15"/>
        <v>1</v>
      </c>
    </row>
    <row r="1042" spans="1:18" x14ac:dyDescent="0.25">
      <c r="A1042" t="s">
        <v>1223</v>
      </c>
      <c r="B1042" s="685">
        <v>35.020000000000003</v>
      </c>
      <c r="C1042" s="605">
        <v>35.020000000000003</v>
      </c>
      <c r="D1042">
        <v>35.11</v>
      </c>
      <c r="E1042">
        <v>34.25</v>
      </c>
      <c r="F1042">
        <v>33.83</v>
      </c>
      <c r="G1042">
        <v>33.409999999999997</v>
      </c>
      <c r="H1042" s="418">
        <v>32.67</v>
      </c>
      <c r="R1042">
        <f t="shared" si="15"/>
        <v>1</v>
      </c>
    </row>
    <row r="1043" spans="1:18" x14ac:dyDescent="0.25">
      <c r="A1043" t="s">
        <v>1224</v>
      </c>
      <c r="B1043" s="685">
        <v>36.76</v>
      </c>
      <c r="C1043" s="605">
        <v>36.76</v>
      </c>
      <c r="D1043">
        <v>36.86</v>
      </c>
      <c r="E1043">
        <v>35.950000000000003</v>
      </c>
      <c r="F1043">
        <v>35.51</v>
      </c>
      <c r="G1043">
        <v>35.07</v>
      </c>
      <c r="H1043" s="418">
        <v>34.299999999999997</v>
      </c>
      <c r="R1043">
        <f t="shared" si="15"/>
        <v>1</v>
      </c>
    </row>
    <row r="1044" spans="1:18" x14ac:dyDescent="0.25">
      <c r="A1044" t="s">
        <v>1225</v>
      </c>
      <c r="B1044" s="685">
        <v>38.229999999999997</v>
      </c>
      <c r="C1044" s="605">
        <v>38.229999999999997</v>
      </c>
      <c r="D1044">
        <v>38.33</v>
      </c>
      <c r="E1044">
        <v>37.39</v>
      </c>
      <c r="F1044">
        <v>36.93</v>
      </c>
      <c r="G1044">
        <v>36.47</v>
      </c>
      <c r="H1044" s="418">
        <v>35.67</v>
      </c>
      <c r="R1044">
        <f t="shared" si="15"/>
        <v>1</v>
      </c>
    </row>
    <row r="1045" spans="1:18" x14ac:dyDescent="0.25">
      <c r="A1045" t="s">
        <v>1226</v>
      </c>
      <c r="B1045" s="685">
        <v>39.56</v>
      </c>
      <c r="C1045" s="605">
        <v>39.56</v>
      </c>
      <c r="D1045">
        <v>39.659999999999997</v>
      </c>
      <c r="E1045">
        <v>38.69</v>
      </c>
      <c r="F1045">
        <v>38.21</v>
      </c>
      <c r="G1045">
        <v>37.74</v>
      </c>
      <c r="H1045" s="418">
        <v>36.909999999999997</v>
      </c>
      <c r="R1045">
        <f t="shared" si="15"/>
        <v>1</v>
      </c>
    </row>
    <row r="1046" spans="1:18" x14ac:dyDescent="0.25">
      <c r="A1046" t="s">
        <v>1227</v>
      </c>
      <c r="B1046" s="685">
        <v>40.950000000000003</v>
      </c>
      <c r="C1046" s="605">
        <v>40.950000000000003</v>
      </c>
      <c r="D1046">
        <v>41.06</v>
      </c>
      <c r="E1046">
        <v>40.049999999999997</v>
      </c>
      <c r="F1046">
        <v>39.56</v>
      </c>
      <c r="G1046">
        <v>39.07</v>
      </c>
      <c r="H1046" s="418">
        <v>38.21</v>
      </c>
      <c r="R1046">
        <f t="shared" ref="R1046:R1109" si="16">B1046/C1046</f>
        <v>1</v>
      </c>
    </row>
    <row r="1047" spans="1:18" x14ac:dyDescent="0.25">
      <c r="A1047" t="s">
        <v>1228</v>
      </c>
      <c r="B1047" s="685">
        <v>42.4</v>
      </c>
      <c r="C1047" s="605">
        <v>42.4</v>
      </c>
      <c r="D1047">
        <v>42.51</v>
      </c>
      <c r="E1047">
        <v>41.47</v>
      </c>
      <c r="F1047">
        <v>40.96</v>
      </c>
      <c r="G1047">
        <v>40.450000000000003</v>
      </c>
      <c r="H1047" s="418">
        <v>39.56</v>
      </c>
      <c r="R1047">
        <f t="shared" si="16"/>
        <v>1</v>
      </c>
    </row>
    <row r="1048" spans="1:18" x14ac:dyDescent="0.25">
      <c r="A1048" t="s">
        <v>1229</v>
      </c>
      <c r="B1048" s="685">
        <v>43.87</v>
      </c>
      <c r="C1048" s="605">
        <v>43.87</v>
      </c>
      <c r="D1048">
        <v>43.98</v>
      </c>
      <c r="E1048">
        <v>42.9</v>
      </c>
      <c r="F1048">
        <v>42.37</v>
      </c>
      <c r="G1048">
        <v>41.85</v>
      </c>
      <c r="H1048" s="418">
        <v>40.93</v>
      </c>
      <c r="R1048">
        <f t="shared" si="16"/>
        <v>1</v>
      </c>
    </row>
    <row r="1049" spans="1:18" x14ac:dyDescent="0.25">
      <c r="A1049" t="s">
        <v>1230</v>
      </c>
      <c r="B1049" s="685">
        <v>45.4</v>
      </c>
      <c r="C1049" s="605">
        <v>45.4</v>
      </c>
      <c r="D1049">
        <v>45.52</v>
      </c>
      <c r="E1049">
        <v>44.4</v>
      </c>
      <c r="F1049">
        <v>43.85</v>
      </c>
      <c r="G1049">
        <v>43.31</v>
      </c>
      <c r="H1049" s="418">
        <v>42.36</v>
      </c>
      <c r="R1049">
        <f t="shared" si="16"/>
        <v>1</v>
      </c>
    </row>
    <row r="1050" spans="1:18" x14ac:dyDescent="0.25">
      <c r="A1050" t="s">
        <v>1231</v>
      </c>
      <c r="B1050" s="685">
        <v>47</v>
      </c>
      <c r="C1050" s="605">
        <v>47</v>
      </c>
      <c r="D1050">
        <v>47.12</v>
      </c>
      <c r="E1050">
        <v>45.97</v>
      </c>
      <c r="F1050">
        <v>45.4</v>
      </c>
      <c r="G1050">
        <v>44.84</v>
      </c>
      <c r="H1050" s="418">
        <v>43.85</v>
      </c>
      <c r="R1050">
        <f t="shared" si="16"/>
        <v>1</v>
      </c>
    </row>
    <row r="1051" spans="1:18" x14ac:dyDescent="0.25">
      <c r="A1051" t="s">
        <v>1232</v>
      </c>
      <c r="B1051" s="685">
        <v>48.42</v>
      </c>
      <c r="C1051" s="605">
        <v>48.42</v>
      </c>
      <c r="D1051">
        <v>48.54</v>
      </c>
      <c r="E1051">
        <v>47.35</v>
      </c>
      <c r="F1051">
        <v>46.77</v>
      </c>
      <c r="G1051">
        <v>46.19</v>
      </c>
      <c r="H1051" s="418">
        <v>45.17</v>
      </c>
      <c r="R1051">
        <f t="shared" si="16"/>
        <v>1</v>
      </c>
    </row>
    <row r="1052" spans="1:18" x14ac:dyDescent="0.25">
      <c r="A1052" t="s">
        <v>1233</v>
      </c>
      <c r="B1052" s="685">
        <v>49.86</v>
      </c>
      <c r="C1052" s="605">
        <v>49.86</v>
      </c>
      <c r="D1052">
        <v>49.99</v>
      </c>
      <c r="E1052">
        <v>48.76</v>
      </c>
      <c r="F1052">
        <v>48.16</v>
      </c>
      <c r="G1052">
        <v>47.57</v>
      </c>
      <c r="H1052" s="418">
        <v>46.52</v>
      </c>
      <c r="R1052">
        <f t="shared" si="16"/>
        <v>1</v>
      </c>
    </row>
    <row r="1053" spans="1:18" x14ac:dyDescent="0.25">
      <c r="A1053" t="s">
        <v>1234</v>
      </c>
      <c r="B1053" s="685">
        <v>51.37</v>
      </c>
      <c r="C1053" s="605">
        <v>51.37</v>
      </c>
      <c r="D1053">
        <v>51.51</v>
      </c>
      <c r="E1053">
        <v>50.24</v>
      </c>
      <c r="F1053">
        <v>49.62</v>
      </c>
      <c r="G1053">
        <v>49.01</v>
      </c>
      <c r="H1053" s="418">
        <v>47.93</v>
      </c>
      <c r="R1053">
        <f t="shared" si="16"/>
        <v>1</v>
      </c>
    </row>
    <row r="1054" spans="1:18" x14ac:dyDescent="0.25">
      <c r="A1054" t="s">
        <v>1235</v>
      </c>
      <c r="B1054" s="685">
        <v>52.39</v>
      </c>
      <c r="C1054" s="605">
        <v>52.39</v>
      </c>
      <c r="D1054">
        <v>52.53</v>
      </c>
      <c r="E1054">
        <v>51.24</v>
      </c>
      <c r="F1054">
        <v>50.61</v>
      </c>
      <c r="G1054">
        <v>49.99</v>
      </c>
      <c r="H1054" s="418">
        <v>48.89</v>
      </c>
      <c r="R1054">
        <f t="shared" si="16"/>
        <v>1</v>
      </c>
    </row>
    <row r="1055" spans="1:18" x14ac:dyDescent="0.25">
      <c r="A1055" t="s">
        <v>1236</v>
      </c>
      <c r="B1055" s="685">
        <v>53.46</v>
      </c>
      <c r="C1055" s="605">
        <v>53.46</v>
      </c>
      <c r="D1055">
        <v>53.59</v>
      </c>
      <c r="E1055">
        <v>52.28</v>
      </c>
      <c r="F1055">
        <v>51.63</v>
      </c>
      <c r="G1055">
        <v>50.99</v>
      </c>
      <c r="H1055" s="418">
        <v>49.87</v>
      </c>
      <c r="R1055">
        <f t="shared" si="16"/>
        <v>1</v>
      </c>
    </row>
    <row r="1056" spans="1:18" x14ac:dyDescent="0.25">
      <c r="A1056" t="s">
        <v>1237</v>
      </c>
      <c r="B1056" s="685">
        <v>54.52</v>
      </c>
      <c r="C1056" s="605">
        <v>54.52</v>
      </c>
      <c r="D1056">
        <v>54.66</v>
      </c>
      <c r="E1056">
        <v>53.32</v>
      </c>
      <c r="F1056">
        <v>52.66</v>
      </c>
      <c r="G1056">
        <v>52.01</v>
      </c>
      <c r="H1056" s="418">
        <v>50.87</v>
      </c>
      <c r="R1056">
        <f t="shared" si="16"/>
        <v>1</v>
      </c>
    </row>
    <row r="1057" spans="1:18" x14ac:dyDescent="0.25">
      <c r="A1057" t="s">
        <v>1238</v>
      </c>
      <c r="B1057" s="685">
        <v>37.549999999999997</v>
      </c>
      <c r="C1057" s="605">
        <v>37.549999999999997</v>
      </c>
      <c r="D1057">
        <v>37.64</v>
      </c>
      <c r="E1057">
        <v>36.72</v>
      </c>
      <c r="F1057">
        <v>36.270000000000003</v>
      </c>
      <c r="G1057">
        <v>35.82</v>
      </c>
      <c r="H1057" s="418">
        <v>35.03</v>
      </c>
      <c r="R1057">
        <f t="shared" si="16"/>
        <v>1</v>
      </c>
    </row>
    <row r="1058" spans="1:18" x14ac:dyDescent="0.25">
      <c r="A1058" t="s">
        <v>1239</v>
      </c>
      <c r="B1058" s="685">
        <v>39.43</v>
      </c>
      <c r="C1058" s="605">
        <v>39.43</v>
      </c>
      <c r="D1058">
        <v>39.53</v>
      </c>
      <c r="E1058">
        <v>38.56</v>
      </c>
      <c r="F1058">
        <v>38.08</v>
      </c>
      <c r="G1058">
        <v>37.61</v>
      </c>
      <c r="H1058" s="418">
        <v>36.78</v>
      </c>
      <c r="R1058">
        <f t="shared" si="16"/>
        <v>1</v>
      </c>
    </row>
    <row r="1059" spans="1:18" x14ac:dyDescent="0.25">
      <c r="A1059" t="s">
        <v>1240</v>
      </c>
      <c r="B1059" s="685">
        <v>41</v>
      </c>
      <c r="C1059" s="605">
        <v>41</v>
      </c>
      <c r="D1059">
        <v>41.11</v>
      </c>
      <c r="E1059">
        <v>40.1</v>
      </c>
      <c r="F1059">
        <v>39.6</v>
      </c>
      <c r="G1059">
        <v>39.11</v>
      </c>
      <c r="H1059" s="418">
        <v>38.25</v>
      </c>
      <c r="R1059">
        <f t="shared" si="16"/>
        <v>1</v>
      </c>
    </row>
    <row r="1060" spans="1:18" x14ac:dyDescent="0.25">
      <c r="A1060" t="s">
        <v>1241</v>
      </c>
      <c r="B1060" s="685">
        <v>42.44</v>
      </c>
      <c r="C1060" s="605">
        <v>42.44</v>
      </c>
      <c r="D1060">
        <v>42.56</v>
      </c>
      <c r="E1060">
        <v>41.51</v>
      </c>
      <c r="F1060">
        <v>41</v>
      </c>
      <c r="G1060">
        <v>40.49</v>
      </c>
      <c r="H1060" s="418">
        <v>39.6</v>
      </c>
      <c r="R1060">
        <f t="shared" si="16"/>
        <v>1</v>
      </c>
    </row>
    <row r="1061" spans="1:18" x14ac:dyDescent="0.25">
      <c r="A1061" t="s">
        <v>1242</v>
      </c>
      <c r="B1061" s="685">
        <v>43.92</v>
      </c>
      <c r="C1061" s="605">
        <v>43.92</v>
      </c>
      <c r="D1061">
        <v>44.03</v>
      </c>
      <c r="E1061">
        <v>42.95</v>
      </c>
      <c r="F1061">
        <v>42.42</v>
      </c>
      <c r="G1061">
        <v>41.9</v>
      </c>
      <c r="H1061" s="418">
        <v>40.98</v>
      </c>
      <c r="R1061">
        <f t="shared" si="16"/>
        <v>1</v>
      </c>
    </row>
    <row r="1062" spans="1:18" x14ac:dyDescent="0.25">
      <c r="A1062" t="s">
        <v>1243</v>
      </c>
      <c r="B1062" s="685">
        <v>45.45</v>
      </c>
      <c r="C1062" s="605">
        <v>45.45</v>
      </c>
      <c r="D1062">
        <v>45.57</v>
      </c>
      <c r="E1062">
        <v>44.45</v>
      </c>
      <c r="F1062">
        <v>43.9</v>
      </c>
      <c r="G1062">
        <v>43.36</v>
      </c>
      <c r="H1062" s="418">
        <v>42.41</v>
      </c>
      <c r="R1062">
        <f t="shared" si="16"/>
        <v>1</v>
      </c>
    </row>
    <row r="1063" spans="1:18" x14ac:dyDescent="0.25">
      <c r="A1063" t="s">
        <v>1244</v>
      </c>
      <c r="B1063" s="685">
        <v>47.06</v>
      </c>
      <c r="C1063" s="605">
        <v>47.06</v>
      </c>
      <c r="D1063">
        <v>47.18</v>
      </c>
      <c r="E1063">
        <v>46.02</v>
      </c>
      <c r="F1063">
        <v>45.45</v>
      </c>
      <c r="G1063">
        <v>44.89</v>
      </c>
      <c r="H1063" s="418">
        <v>43.9</v>
      </c>
      <c r="R1063">
        <f t="shared" si="16"/>
        <v>1</v>
      </c>
    </row>
    <row r="1064" spans="1:18" x14ac:dyDescent="0.25">
      <c r="A1064" t="s">
        <v>1245</v>
      </c>
      <c r="B1064" s="685">
        <v>48.7</v>
      </c>
      <c r="C1064" s="605">
        <v>48.7</v>
      </c>
      <c r="D1064">
        <v>48.83</v>
      </c>
      <c r="E1064">
        <v>47.63</v>
      </c>
      <c r="F1064">
        <v>47.04</v>
      </c>
      <c r="G1064">
        <v>46.46</v>
      </c>
      <c r="H1064" s="418">
        <v>45.44</v>
      </c>
      <c r="R1064">
        <f t="shared" si="16"/>
        <v>1</v>
      </c>
    </row>
    <row r="1065" spans="1:18" x14ac:dyDescent="0.25">
      <c r="A1065" t="s">
        <v>1246</v>
      </c>
      <c r="B1065" s="685">
        <v>50.4</v>
      </c>
      <c r="C1065" s="605">
        <v>50.4</v>
      </c>
      <c r="D1065">
        <v>50.53</v>
      </c>
      <c r="E1065">
        <v>49.29</v>
      </c>
      <c r="F1065">
        <v>48.68</v>
      </c>
      <c r="G1065">
        <v>48.08</v>
      </c>
      <c r="H1065" s="418">
        <v>47.02</v>
      </c>
      <c r="R1065">
        <f t="shared" si="16"/>
        <v>1</v>
      </c>
    </row>
    <row r="1066" spans="1:18" x14ac:dyDescent="0.25">
      <c r="A1066" t="s">
        <v>1247</v>
      </c>
      <c r="B1066" s="685">
        <v>51.92</v>
      </c>
      <c r="C1066" s="605">
        <v>51.92</v>
      </c>
      <c r="D1066">
        <v>52.05</v>
      </c>
      <c r="E1066">
        <v>50.78</v>
      </c>
      <c r="F1066">
        <v>50.15</v>
      </c>
      <c r="G1066">
        <v>49.53</v>
      </c>
      <c r="H1066" s="418">
        <v>48.44</v>
      </c>
      <c r="R1066">
        <f t="shared" si="16"/>
        <v>1</v>
      </c>
    </row>
    <row r="1067" spans="1:18" x14ac:dyDescent="0.25">
      <c r="A1067" t="s">
        <v>1248</v>
      </c>
      <c r="B1067" s="685">
        <v>53.48</v>
      </c>
      <c r="C1067" s="605">
        <v>53.48</v>
      </c>
      <c r="D1067">
        <v>53.61</v>
      </c>
      <c r="E1067">
        <v>52.3</v>
      </c>
      <c r="F1067">
        <v>51.65</v>
      </c>
      <c r="G1067">
        <v>51.01</v>
      </c>
      <c r="H1067" s="418">
        <v>49.89</v>
      </c>
      <c r="R1067">
        <f t="shared" si="16"/>
        <v>1</v>
      </c>
    </row>
    <row r="1068" spans="1:18" x14ac:dyDescent="0.25">
      <c r="A1068" t="s">
        <v>1249</v>
      </c>
      <c r="B1068" s="685">
        <v>55.09</v>
      </c>
      <c r="C1068" s="605">
        <v>55.09</v>
      </c>
      <c r="D1068">
        <v>55.23</v>
      </c>
      <c r="E1068">
        <v>53.88</v>
      </c>
      <c r="F1068">
        <v>53.21</v>
      </c>
      <c r="G1068">
        <v>52.55</v>
      </c>
      <c r="H1068" s="418">
        <v>51.39</v>
      </c>
      <c r="R1068">
        <f t="shared" si="16"/>
        <v>1</v>
      </c>
    </row>
    <row r="1069" spans="1:18" x14ac:dyDescent="0.25">
      <c r="A1069" t="s">
        <v>1250</v>
      </c>
      <c r="B1069" s="685">
        <v>56.18</v>
      </c>
      <c r="C1069" s="605">
        <v>56.18</v>
      </c>
      <c r="D1069">
        <v>56.33</v>
      </c>
      <c r="E1069">
        <v>54.94</v>
      </c>
      <c r="F1069">
        <v>54.26</v>
      </c>
      <c r="G1069">
        <v>53.59</v>
      </c>
      <c r="H1069" s="418">
        <v>52.41</v>
      </c>
      <c r="R1069">
        <f t="shared" si="16"/>
        <v>1</v>
      </c>
    </row>
    <row r="1070" spans="1:18" x14ac:dyDescent="0.25">
      <c r="A1070" t="s">
        <v>1251</v>
      </c>
      <c r="B1070" s="685">
        <v>57.29</v>
      </c>
      <c r="C1070" s="605">
        <v>57.29</v>
      </c>
      <c r="D1070">
        <v>57.44</v>
      </c>
      <c r="E1070">
        <v>56.03</v>
      </c>
      <c r="F1070">
        <v>55.34</v>
      </c>
      <c r="G1070">
        <v>54.66</v>
      </c>
      <c r="H1070" s="418">
        <v>53.46</v>
      </c>
      <c r="R1070">
        <f t="shared" si="16"/>
        <v>1</v>
      </c>
    </row>
    <row r="1071" spans="1:18" x14ac:dyDescent="0.25">
      <c r="A1071" t="s">
        <v>1252</v>
      </c>
      <c r="B1071" s="685">
        <v>58.45</v>
      </c>
      <c r="C1071" s="605">
        <v>58.45</v>
      </c>
      <c r="D1071">
        <v>58.59</v>
      </c>
      <c r="E1071">
        <v>57.16</v>
      </c>
      <c r="F1071">
        <v>56.45</v>
      </c>
      <c r="G1071">
        <v>55.75</v>
      </c>
      <c r="H1071" s="418">
        <v>54.52</v>
      </c>
      <c r="R1071">
        <f t="shared" si="16"/>
        <v>1</v>
      </c>
    </row>
    <row r="1072" spans="1:18" x14ac:dyDescent="0.25">
      <c r="A1072" t="s">
        <v>1253</v>
      </c>
      <c r="B1072" s="685">
        <v>40.049999999999997</v>
      </c>
      <c r="C1072" s="605">
        <v>40.049999999999997</v>
      </c>
      <c r="D1072">
        <v>40.159999999999997</v>
      </c>
      <c r="E1072">
        <v>39.17</v>
      </c>
      <c r="F1072">
        <v>38.69</v>
      </c>
      <c r="G1072">
        <v>38.21</v>
      </c>
      <c r="H1072" s="418">
        <v>37.369999999999997</v>
      </c>
      <c r="R1072">
        <f t="shared" si="16"/>
        <v>1</v>
      </c>
    </row>
    <row r="1073" spans="1:18" x14ac:dyDescent="0.25">
      <c r="A1073" t="s">
        <v>1254</v>
      </c>
      <c r="B1073" s="685">
        <v>42.07</v>
      </c>
      <c r="C1073" s="605">
        <v>42.07</v>
      </c>
      <c r="D1073">
        <v>42.17</v>
      </c>
      <c r="E1073">
        <v>41.14</v>
      </c>
      <c r="F1073">
        <v>40.630000000000003</v>
      </c>
      <c r="G1073">
        <v>40.130000000000003</v>
      </c>
      <c r="H1073" s="418">
        <v>39.25</v>
      </c>
      <c r="R1073">
        <f t="shared" si="16"/>
        <v>1</v>
      </c>
    </row>
    <row r="1074" spans="1:18" x14ac:dyDescent="0.25">
      <c r="A1074" t="s">
        <v>1255</v>
      </c>
      <c r="B1074" s="685">
        <v>43.75</v>
      </c>
      <c r="C1074" s="605">
        <v>43.75</v>
      </c>
      <c r="D1074">
        <v>43.86</v>
      </c>
      <c r="E1074">
        <v>42.79</v>
      </c>
      <c r="F1074">
        <v>42.26</v>
      </c>
      <c r="G1074">
        <v>41.74</v>
      </c>
      <c r="H1074" s="418">
        <v>40.82</v>
      </c>
      <c r="R1074">
        <f t="shared" si="16"/>
        <v>1</v>
      </c>
    </row>
    <row r="1075" spans="1:18" x14ac:dyDescent="0.25">
      <c r="A1075" t="s">
        <v>1256</v>
      </c>
      <c r="B1075" s="685">
        <v>45.29</v>
      </c>
      <c r="C1075" s="605">
        <v>45.29</v>
      </c>
      <c r="D1075">
        <v>45.4</v>
      </c>
      <c r="E1075">
        <v>44.29</v>
      </c>
      <c r="F1075">
        <v>43.74</v>
      </c>
      <c r="G1075">
        <v>43.2</v>
      </c>
      <c r="H1075" s="418">
        <v>42.25</v>
      </c>
      <c r="R1075">
        <f t="shared" si="16"/>
        <v>1</v>
      </c>
    </row>
    <row r="1076" spans="1:18" x14ac:dyDescent="0.25">
      <c r="A1076" t="s">
        <v>1257</v>
      </c>
      <c r="B1076" s="685">
        <v>46.87</v>
      </c>
      <c r="C1076" s="605">
        <v>46.87</v>
      </c>
      <c r="D1076">
        <v>46.99</v>
      </c>
      <c r="E1076">
        <v>45.84</v>
      </c>
      <c r="F1076">
        <v>45.27</v>
      </c>
      <c r="G1076">
        <v>44.71</v>
      </c>
      <c r="H1076" s="418">
        <v>43.73</v>
      </c>
      <c r="R1076">
        <f t="shared" si="16"/>
        <v>1</v>
      </c>
    </row>
    <row r="1077" spans="1:18" x14ac:dyDescent="0.25">
      <c r="A1077" t="s">
        <v>1258</v>
      </c>
      <c r="B1077" s="685">
        <v>48.51</v>
      </c>
      <c r="C1077" s="605">
        <v>48.51</v>
      </c>
      <c r="D1077">
        <v>48.63</v>
      </c>
      <c r="E1077">
        <v>47.44</v>
      </c>
      <c r="F1077">
        <v>46.85</v>
      </c>
      <c r="G1077">
        <v>46.27</v>
      </c>
      <c r="H1077" s="418">
        <v>45.25</v>
      </c>
      <c r="R1077">
        <f t="shared" si="16"/>
        <v>1</v>
      </c>
    </row>
    <row r="1078" spans="1:18" x14ac:dyDescent="0.25">
      <c r="A1078" t="s">
        <v>1259</v>
      </c>
      <c r="B1078" s="685">
        <v>50.19</v>
      </c>
      <c r="C1078" s="605">
        <v>50.19</v>
      </c>
      <c r="D1078">
        <v>50.32</v>
      </c>
      <c r="E1078">
        <v>49.09</v>
      </c>
      <c r="F1078">
        <v>48.48</v>
      </c>
      <c r="G1078">
        <v>47.88</v>
      </c>
      <c r="H1078" s="418">
        <v>46.83</v>
      </c>
      <c r="R1078">
        <f t="shared" si="16"/>
        <v>1</v>
      </c>
    </row>
    <row r="1079" spans="1:18" x14ac:dyDescent="0.25">
      <c r="A1079" t="s">
        <v>1260</v>
      </c>
      <c r="B1079" s="685">
        <v>51.95</v>
      </c>
      <c r="C1079" s="605">
        <v>51.95</v>
      </c>
      <c r="D1079">
        <v>52.09</v>
      </c>
      <c r="E1079">
        <v>50.81</v>
      </c>
      <c r="F1079">
        <v>50.18</v>
      </c>
      <c r="G1079">
        <v>49.56</v>
      </c>
      <c r="H1079" s="418">
        <v>48.47</v>
      </c>
      <c r="R1079">
        <f t="shared" si="16"/>
        <v>1</v>
      </c>
    </row>
    <row r="1080" spans="1:18" x14ac:dyDescent="0.25">
      <c r="A1080" t="s">
        <v>1261</v>
      </c>
      <c r="B1080" s="685">
        <v>53.76</v>
      </c>
      <c r="C1080" s="605">
        <v>53.76</v>
      </c>
      <c r="D1080">
        <v>53.91</v>
      </c>
      <c r="E1080">
        <v>52.58</v>
      </c>
      <c r="F1080">
        <v>51.93</v>
      </c>
      <c r="G1080">
        <v>51.29</v>
      </c>
      <c r="H1080" s="418">
        <v>50.16</v>
      </c>
      <c r="R1080">
        <f t="shared" si="16"/>
        <v>1</v>
      </c>
    </row>
    <row r="1081" spans="1:18" x14ac:dyDescent="0.25">
      <c r="A1081" t="s">
        <v>1262</v>
      </c>
      <c r="B1081" s="685">
        <v>55.38</v>
      </c>
      <c r="C1081" s="605">
        <v>55.38</v>
      </c>
      <c r="D1081">
        <v>55.53</v>
      </c>
      <c r="E1081">
        <v>54.16</v>
      </c>
      <c r="F1081">
        <v>53.49</v>
      </c>
      <c r="G1081">
        <v>52.83</v>
      </c>
      <c r="H1081" s="418">
        <v>51.67</v>
      </c>
      <c r="R1081">
        <f t="shared" si="16"/>
        <v>1</v>
      </c>
    </row>
    <row r="1082" spans="1:18" x14ac:dyDescent="0.25">
      <c r="A1082" t="s">
        <v>1263</v>
      </c>
      <c r="B1082" s="685">
        <v>57.04</v>
      </c>
      <c r="C1082" s="605">
        <v>57.04</v>
      </c>
      <c r="D1082">
        <v>57.19</v>
      </c>
      <c r="E1082">
        <v>55.78</v>
      </c>
      <c r="F1082">
        <v>55.09</v>
      </c>
      <c r="G1082">
        <v>54.41</v>
      </c>
      <c r="H1082" s="418">
        <v>53.21</v>
      </c>
      <c r="R1082">
        <f t="shared" si="16"/>
        <v>1</v>
      </c>
    </row>
    <row r="1083" spans="1:18" x14ac:dyDescent="0.25">
      <c r="A1083" t="s">
        <v>1264</v>
      </c>
      <c r="B1083" s="685">
        <v>58.74</v>
      </c>
      <c r="C1083" s="605">
        <v>58.74</v>
      </c>
      <c r="D1083">
        <v>58.9</v>
      </c>
      <c r="E1083">
        <v>57.45</v>
      </c>
      <c r="F1083">
        <v>56.74</v>
      </c>
      <c r="G1083">
        <v>56.04</v>
      </c>
      <c r="H1083" s="418">
        <v>54.81</v>
      </c>
      <c r="R1083">
        <f t="shared" si="16"/>
        <v>1</v>
      </c>
    </row>
    <row r="1084" spans="1:18" x14ac:dyDescent="0.25">
      <c r="A1084" t="s">
        <v>1265</v>
      </c>
      <c r="B1084" s="685">
        <v>59.93</v>
      </c>
      <c r="C1084" s="605">
        <v>59.93</v>
      </c>
      <c r="D1084">
        <v>60.08</v>
      </c>
      <c r="E1084">
        <v>58.61</v>
      </c>
      <c r="F1084">
        <v>57.89</v>
      </c>
      <c r="G1084">
        <v>57.18</v>
      </c>
      <c r="H1084" s="418">
        <v>55.92</v>
      </c>
      <c r="R1084">
        <f t="shared" si="16"/>
        <v>1</v>
      </c>
    </row>
    <row r="1085" spans="1:18" x14ac:dyDescent="0.25">
      <c r="A1085" t="s">
        <v>1266</v>
      </c>
      <c r="B1085" s="685">
        <v>61.13</v>
      </c>
      <c r="C1085" s="605">
        <v>61.13</v>
      </c>
      <c r="D1085">
        <v>61.29</v>
      </c>
      <c r="E1085">
        <v>59.78</v>
      </c>
      <c r="F1085">
        <v>59.04</v>
      </c>
      <c r="G1085">
        <v>58.31</v>
      </c>
      <c r="H1085" s="418">
        <v>57.03</v>
      </c>
      <c r="R1085">
        <f t="shared" si="16"/>
        <v>1</v>
      </c>
    </row>
    <row r="1086" spans="1:18" x14ac:dyDescent="0.25">
      <c r="A1086" t="s">
        <v>1267</v>
      </c>
      <c r="B1086" s="685">
        <v>62.34</v>
      </c>
      <c r="C1086" s="605">
        <v>62.34</v>
      </c>
      <c r="D1086">
        <v>62.5</v>
      </c>
      <c r="E1086">
        <v>60.97</v>
      </c>
      <c r="F1086">
        <v>60.22</v>
      </c>
      <c r="G1086">
        <v>59.48</v>
      </c>
      <c r="H1086" s="418">
        <v>58.17</v>
      </c>
      <c r="R1086">
        <f t="shared" si="16"/>
        <v>1</v>
      </c>
    </row>
    <row r="1087" spans="1:18" x14ac:dyDescent="0.25">
      <c r="A1087" t="s">
        <v>1296</v>
      </c>
      <c r="D1087" t="s">
        <v>1521</v>
      </c>
      <c r="R1087" t="e">
        <f t="shared" si="16"/>
        <v>#DIV/0!</v>
      </c>
    </row>
    <row r="1088" spans="1:18" x14ac:dyDescent="0.25">
      <c r="A1088" t="s">
        <v>1297</v>
      </c>
      <c r="D1088" t="s">
        <v>1521</v>
      </c>
      <c r="R1088" t="e">
        <f t="shared" si="16"/>
        <v>#DIV/0!</v>
      </c>
    </row>
    <row r="1089" spans="1:18" x14ac:dyDescent="0.25">
      <c r="A1089" t="s">
        <v>1298</v>
      </c>
      <c r="D1089" t="s">
        <v>1521</v>
      </c>
      <c r="R1089" t="e">
        <f t="shared" si="16"/>
        <v>#DIV/0!</v>
      </c>
    </row>
    <row r="1090" spans="1:18" x14ac:dyDescent="0.25">
      <c r="A1090" t="s">
        <v>1299</v>
      </c>
      <c r="D1090" t="s">
        <v>1521</v>
      </c>
      <c r="R1090" t="e">
        <f t="shared" si="16"/>
        <v>#DIV/0!</v>
      </c>
    </row>
    <row r="1091" spans="1:18" x14ac:dyDescent="0.25">
      <c r="A1091" t="s">
        <v>1300</v>
      </c>
      <c r="D1091" t="s">
        <v>1521</v>
      </c>
      <c r="R1091" t="e">
        <f t="shared" si="16"/>
        <v>#DIV/0!</v>
      </c>
    </row>
    <row r="1092" spans="1:18" x14ac:dyDescent="0.25">
      <c r="A1092" t="s">
        <v>1301</v>
      </c>
      <c r="D1092" t="s">
        <v>1521</v>
      </c>
      <c r="R1092" t="e">
        <f t="shared" si="16"/>
        <v>#DIV/0!</v>
      </c>
    </row>
    <row r="1093" spans="1:18" x14ac:dyDescent="0.25">
      <c r="A1093" t="s">
        <v>1302</v>
      </c>
      <c r="D1093" t="s">
        <v>1521</v>
      </c>
      <c r="R1093" t="e">
        <f t="shared" si="16"/>
        <v>#DIV/0!</v>
      </c>
    </row>
    <row r="1094" spans="1:18" x14ac:dyDescent="0.25">
      <c r="A1094" t="s">
        <v>1303</v>
      </c>
      <c r="D1094" t="s">
        <v>1521</v>
      </c>
      <c r="R1094" t="e">
        <f t="shared" si="16"/>
        <v>#DIV/0!</v>
      </c>
    </row>
    <row r="1095" spans="1:18" x14ac:dyDescent="0.25">
      <c r="A1095" t="s">
        <v>1304</v>
      </c>
      <c r="D1095" t="s">
        <v>1521</v>
      </c>
      <c r="R1095" t="e">
        <f t="shared" si="16"/>
        <v>#DIV/0!</v>
      </c>
    </row>
    <row r="1096" spans="1:18" x14ac:dyDescent="0.25">
      <c r="A1096" t="s">
        <v>1305</v>
      </c>
      <c r="D1096" t="s">
        <v>1521</v>
      </c>
      <c r="R1096" t="e">
        <f t="shared" si="16"/>
        <v>#DIV/0!</v>
      </c>
    </row>
    <row r="1097" spans="1:18" x14ac:dyDescent="0.25">
      <c r="A1097" t="s">
        <v>1306</v>
      </c>
      <c r="D1097" t="s">
        <v>1521</v>
      </c>
      <c r="R1097" t="e">
        <f t="shared" si="16"/>
        <v>#DIV/0!</v>
      </c>
    </row>
    <row r="1098" spans="1:18" x14ac:dyDescent="0.25">
      <c r="A1098" t="s">
        <v>1307</v>
      </c>
      <c r="D1098" t="s">
        <v>1521</v>
      </c>
      <c r="R1098" t="e">
        <f t="shared" si="16"/>
        <v>#DIV/0!</v>
      </c>
    </row>
    <row r="1099" spans="1:18" x14ac:dyDescent="0.25">
      <c r="A1099" t="s">
        <v>1308</v>
      </c>
      <c r="D1099" t="s">
        <v>1521</v>
      </c>
      <c r="R1099" t="e">
        <f t="shared" si="16"/>
        <v>#DIV/0!</v>
      </c>
    </row>
    <row r="1100" spans="1:18" x14ac:dyDescent="0.25">
      <c r="A1100" t="s">
        <v>1309</v>
      </c>
      <c r="D1100" t="s">
        <v>1521</v>
      </c>
      <c r="R1100" t="e">
        <f t="shared" si="16"/>
        <v>#DIV/0!</v>
      </c>
    </row>
    <row r="1101" spans="1:18" x14ac:dyDescent="0.25">
      <c r="A1101" t="s">
        <v>1310</v>
      </c>
      <c r="D1101" t="s">
        <v>1521</v>
      </c>
      <c r="R1101" t="e">
        <f t="shared" si="16"/>
        <v>#DIV/0!</v>
      </c>
    </row>
    <row r="1102" spans="1:18" x14ac:dyDescent="0.25">
      <c r="A1102" t="s">
        <v>1311</v>
      </c>
      <c r="D1102" t="s">
        <v>1521</v>
      </c>
      <c r="R1102" t="e">
        <f t="shared" si="16"/>
        <v>#DIV/0!</v>
      </c>
    </row>
    <row r="1103" spans="1:18" x14ac:dyDescent="0.25">
      <c r="A1103" t="s">
        <v>1312</v>
      </c>
      <c r="D1103" t="s">
        <v>1521</v>
      </c>
      <c r="R1103" t="e">
        <f t="shared" si="16"/>
        <v>#DIV/0!</v>
      </c>
    </row>
    <row r="1104" spans="1:18" x14ac:dyDescent="0.25">
      <c r="A1104" t="s">
        <v>1313</v>
      </c>
      <c r="D1104" t="s">
        <v>1521</v>
      </c>
      <c r="R1104" t="e">
        <f t="shared" si="16"/>
        <v>#DIV/0!</v>
      </c>
    </row>
    <row r="1105" spans="1:18" x14ac:dyDescent="0.25">
      <c r="A1105" t="s">
        <v>1314</v>
      </c>
      <c r="D1105" t="s">
        <v>1521</v>
      </c>
      <c r="R1105" t="e">
        <f t="shared" si="16"/>
        <v>#DIV/0!</v>
      </c>
    </row>
    <row r="1106" spans="1:18" x14ac:dyDescent="0.25">
      <c r="A1106" t="s">
        <v>1315</v>
      </c>
      <c r="D1106" t="s">
        <v>1521</v>
      </c>
      <c r="R1106" t="e">
        <f t="shared" si="16"/>
        <v>#DIV/0!</v>
      </c>
    </row>
    <row r="1107" spans="1:18" x14ac:dyDescent="0.25">
      <c r="A1107" t="s">
        <v>1316</v>
      </c>
      <c r="D1107" t="s">
        <v>1521</v>
      </c>
      <c r="R1107" t="e">
        <f t="shared" si="16"/>
        <v>#DIV/0!</v>
      </c>
    </row>
    <row r="1108" spans="1:18" x14ac:dyDescent="0.25">
      <c r="A1108" t="s">
        <v>1317</v>
      </c>
      <c r="D1108" t="s">
        <v>1521</v>
      </c>
      <c r="R1108" t="e">
        <f t="shared" si="16"/>
        <v>#DIV/0!</v>
      </c>
    </row>
    <row r="1109" spans="1:18" x14ac:dyDescent="0.25">
      <c r="A1109" t="s">
        <v>1318</v>
      </c>
      <c r="D1109" t="s">
        <v>1521</v>
      </c>
      <c r="R1109" t="e">
        <f t="shared" si="16"/>
        <v>#DIV/0!</v>
      </c>
    </row>
    <row r="1110" spans="1:18" x14ac:dyDescent="0.25">
      <c r="A1110" t="s">
        <v>1319</v>
      </c>
      <c r="D1110" t="s">
        <v>1521</v>
      </c>
      <c r="R1110" t="e">
        <f t="shared" ref="R1110:R1173" si="17">B1110/C1110</f>
        <v>#DIV/0!</v>
      </c>
    </row>
    <row r="1111" spans="1:18" x14ac:dyDescent="0.25">
      <c r="A1111" t="s">
        <v>1320</v>
      </c>
      <c r="D1111" t="s">
        <v>1521</v>
      </c>
      <c r="R1111" t="e">
        <f t="shared" si="17"/>
        <v>#DIV/0!</v>
      </c>
    </row>
    <row r="1112" spans="1:18" x14ac:dyDescent="0.25">
      <c r="A1112" t="s">
        <v>1321</v>
      </c>
      <c r="D1112" t="s">
        <v>1521</v>
      </c>
      <c r="R1112" t="e">
        <f t="shared" si="17"/>
        <v>#DIV/0!</v>
      </c>
    </row>
    <row r="1113" spans="1:18" x14ac:dyDescent="0.25">
      <c r="A1113" t="s">
        <v>1322</v>
      </c>
      <c r="D1113" t="s">
        <v>1521</v>
      </c>
      <c r="R1113" t="e">
        <f t="shared" si="17"/>
        <v>#DIV/0!</v>
      </c>
    </row>
    <row r="1114" spans="1:18" x14ac:dyDescent="0.25">
      <c r="A1114" t="s">
        <v>1323</v>
      </c>
      <c r="D1114" t="s">
        <v>1521</v>
      </c>
      <c r="R1114" t="e">
        <f t="shared" si="17"/>
        <v>#DIV/0!</v>
      </c>
    </row>
    <row r="1115" spans="1:18" x14ac:dyDescent="0.25">
      <c r="A1115" t="s">
        <v>1324</v>
      </c>
      <c r="D1115" t="s">
        <v>1521</v>
      </c>
      <c r="R1115" t="e">
        <f t="shared" si="17"/>
        <v>#DIV/0!</v>
      </c>
    </row>
    <row r="1116" spans="1:18" x14ac:dyDescent="0.25">
      <c r="A1116" t="s">
        <v>1325</v>
      </c>
      <c r="D1116" t="s">
        <v>1521</v>
      </c>
      <c r="R1116" t="e">
        <f t="shared" si="17"/>
        <v>#DIV/0!</v>
      </c>
    </row>
    <row r="1117" spans="1:18" x14ac:dyDescent="0.25">
      <c r="A1117" t="s">
        <v>1326</v>
      </c>
      <c r="D1117" t="s">
        <v>1521</v>
      </c>
      <c r="R1117" t="e">
        <f t="shared" si="17"/>
        <v>#DIV/0!</v>
      </c>
    </row>
    <row r="1118" spans="1:18" x14ac:dyDescent="0.25">
      <c r="A1118" t="s">
        <v>1327</v>
      </c>
      <c r="D1118" t="s">
        <v>1521</v>
      </c>
      <c r="R1118" t="e">
        <f t="shared" si="17"/>
        <v>#DIV/0!</v>
      </c>
    </row>
    <row r="1119" spans="1:18" x14ac:dyDescent="0.25">
      <c r="A1119" t="s">
        <v>1328</v>
      </c>
      <c r="D1119" t="s">
        <v>1521</v>
      </c>
      <c r="R1119" t="e">
        <f t="shared" si="17"/>
        <v>#DIV/0!</v>
      </c>
    </row>
    <row r="1120" spans="1:18" x14ac:dyDescent="0.25">
      <c r="A1120" t="s">
        <v>1329</v>
      </c>
      <c r="D1120" t="s">
        <v>1521</v>
      </c>
      <c r="R1120" t="e">
        <f t="shared" si="17"/>
        <v>#DIV/0!</v>
      </c>
    </row>
    <row r="1121" spans="1:18" x14ac:dyDescent="0.25">
      <c r="A1121" t="s">
        <v>1330</v>
      </c>
      <c r="D1121" t="s">
        <v>1521</v>
      </c>
      <c r="R1121" t="e">
        <f t="shared" si="17"/>
        <v>#DIV/0!</v>
      </c>
    </row>
    <row r="1122" spans="1:18" x14ac:dyDescent="0.25">
      <c r="A1122" t="s">
        <v>1331</v>
      </c>
      <c r="D1122" t="s">
        <v>1521</v>
      </c>
      <c r="R1122" t="e">
        <f t="shared" si="17"/>
        <v>#DIV/0!</v>
      </c>
    </row>
    <row r="1123" spans="1:18" x14ac:dyDescent="0.25">
      <c r="A1123" t="s">
        <v>1332</v>
      </c>
      <c r="D1123" t="s">
        <v>1521</v>
      </c>
      <c r="R1123" t="e">
        <f t="shared" si="17"/>
        <v>#DIV/0!</v>
      </c>
    </row>
    <row r="1124" spans="1:18" x14ac:dyDescent="0.25">
      <c r="A1124" t="s">
        <v>1333</v>
      </c>
      <c r="D1124" t="s">
        <v>1521</v>
      </c>
      <c r="R1124" t="e">
        <f t="shared" si="17"/>
        <v>#DIV/0!</v>
      </c>
    </row>
    <row r="1125" spans="1:18" x14ac:dyDescent="0.25">
      <c r="A1125" t="s">
        <v>1334</v>
      </c>
      <c r="D1125" t="s">
        <v>1521</v>
      </c>
      <c r="R1125" t="e">
        <f t="shared" si="17"/>
        <v>#DIV/0!</v>
      </c>
    </row>
    <row r="1126" spans="1:18" x14ac:dyDescent="0.25">
      <c r="A1126" t="s">
        <v>1335</v>
      </c>
      <c r="D1126" t="s">
        <v>1521</v>
      </c>
      <c r="R1126" t="e">
        <f t="shared" si="17"/>
        <v>#DIV/0!</v>
      </c>
    </row>
    <row r="1127" spans="1:18" x14ac:dyDescent="0.25">
      <c r="A1127" t="s">
        <v>1336</v>
      </c>
      <c r="D1127" t="s">
        <v>1521</v>
      </c>
      <c r="R1127" t="e">
        <f t="shared" si="17"/>
        <v>#DIV/0!</v>
      </c>
    </row>
    <row r="1128" spans="1:18" x14ac:dyDescent="0.25">
      <c r="A1128" t="s">
        <v>1337</v>
      </c>
      <c r="D1128" t="s">
        <v>1521</v>
      </c>
      <c r="R1128" t="e">
        <f t="shared" si="17"/>
        <v>#DIV/0!</v>
      </c>
    </row>
    <row r="1129" spans="1:18" x14ac:dyDescent="0.25">
      <c r="A1129" t="s">
        <v>1338</v>
      </c>
      <c r="D1129" t="s">
        <v>1521</v>
      </c>
      <c r="R1129" t="e">
        <f t="shared" si="17"/>
        <v>#DIV/0!</v>
      </c>
    </row>
    <row r="1130" spans="1:18" x14ac:dyDescent="0.25">
      <c r="A1130" t="s">
        <v>1339</v>
      </c>
      <c r="D1130" t="s">
        <v>1521</v>
      </c>
      <c r="R1130" t="e">
        <f t="shared" si="17"/>
        <v>#DIV/0!</v>
      </c>
    </row>
    <row r="1131" spans="1:18" x14ac:dyDescent="0.25">
      <c r="A1131" t="s">
        <v>1340</v>
      </c>
      <c r="D1131" t="s">
        <v>1521</v>
      </c>
      <c r="R1131" t="e">
        <f t="shared" si="17"/>
        <v>#DIV/0!</v>
      </c>
    </row>
    <row r="1132" spans="1:18" x14ac:dyDescent="0.25">
      <c r="A1132" t="s">
        <v>1341</v>
      </c>
      <c r="D1132" t="s">
        <v>1521</v>
      </c>
      <c r="R1132" t="e">
        <f t="shared" si="17"/>
        <v>#DIV/0!</v>
      </c>
    </row>
    <row r="1133" spans="1:18" x14ac:dyDescent="0.25">
      <c r="A1133" t="s">
        <v>1342</v>
      </c>
      <c r="D1133" t="s">
        <v>1521</v>
      </c>
      <c r="R1133" t="e">
        <f t="shared" si="17"/>
        <v>#DIV/0!</v>
      </c>
    </row>
    <row r="1134" spans="1:18" x14ac:dyDescent="0.25">
      <c r="A1134" t="s">
        <v>1343</v>
      </c>
      <c r="D1134" t="s">
        <v>1521</v>
      </c>
      <c r="R1134" t="e">
        <f t="shared" si="17"/>
        <v>#DIV/0!</v>
      </c>
    </row>
    <row r="1135" spans="1:18" x14ac:dyDescent="0.25">
      <c r="A1135" t="s">
        <v>1344</v>
      </c>
      <c r="D1135" t="s">
        <v>1521</v>
      </c>
      <c r="R1135" t="e">
        <f t="shared" si="17"/>
        <v>#DIV/0!</v>
      </c>
    </row>
    <row r="1136" spans="1:18" x14ac:dyDescent="0.25">
      <c r="A1136" t="s">
        <v>1345</v>
      </c>
      <c r="D1136" t="s">
        <v>1521</v>
      </c>
      <c r="R1136" t="e">
        <f t="shared" si="17"/>
        <v>#DIV/0!</v>
      </c>
    </row>
    <row r="1137" spans="1:18" x14ac:dyDescent="0.25">
      <c r="A1137" t="s">
        <v>1346</v>
      </c>
      <c r="D1137" t="s">
        <v>1521</v>
      </c>
      <c r="R1137" t="e">
        <f t="shared" si="17"/>
        <v>#DIV/0!</v>
      </c>
    </row>
    <row r="1138" spans="1:18" x14ac:dyDescent="0.25">
      <c r="A1138" t="s">
        <v>1347</v>
      </c>
      <c r="D1138" t="s">
        <v>1521</v>
      </c>
      <c r="R1138" t="e">
        <f t="shared" si="17"/>
        <v>#DIV/0!</v>
      </c>
    </row>
    <row r="1139" spans="1:18" x14ac:dyDescent="0.25">
      <c r="A1139" t="s">
        <v>1348</v>
      </c>
      <c r="D1139" t="s">
        <v>1521</v>
      </c>
      <c r="R1139" t="e">
        <f t="shared" si="17"/>
        <v>#DIV/0!</v>
      </c>
    </row>
    <row r="1140" spans="1:18" x14ac:dyDescent="0.25">
      <c r="A1140" t="s">
        <v>1349</v>
      </c>
      <c r="D1140" t="s">
        <v>1521</v>
      </c>
      <c r="R1140" t="e">
        <f t="shared" si="17"/>
        <v>#DIV/0!</v>
      </c>
    </row>
    <row r="1141" spans="1:18" x14ac:dyDescent="0.25">
      <c r="A1141" t="s">
        <v>1350</v>
      </c>
      <c r="D1141" t="s">
        <v>1521</v>
      </c>
      <c r="R1141" t="e">
        <f t="shared" si="17"/>
        <v>#DIV/0!</v>
      </c>
    </row>
    <row r="1142" spans="1:18" x14ac:dyDescent="0.25">
      <c r="A1142" t="s">
        <v>1351</v>
      </c>
      <c r="D1142" t="s">
        <v>1521</v>
      </c>
      <c r="R1142" t="e">
        <f t="shared" si="17"/>
        <v>#DIV/0!</v>
      </c>
    </row>
    <row r="1143" spans="1:18" x14ac:dyDescent="0.25">
      <c r="A1143" t="s">
        <v>1352</v>
      </c>
      <c r="D1143" t="s">
        <v>1521</v>
      </c>
      <c r="R1143" t="e">
        <f t="shared" si="17"/>
        <v>#DIV/0!</v>
      </c>
    </row>
    <row r="1144" spans="1:18" x14ac:dyDescent="0.25">
      <c r="A1144" t="s">
        <v>1353</v>
      </c>
      <c r="D1144" t="s">
        <v>1521</v>
      </c>
      <c r="R1144" t="e">
        <f t="shared" si="17"/>
        <v>#DIV/0!</v>
      </c>
    </row>
    <row r="1145" spans="1:18" x14ac:dyDescent="0.25">
      <c r="A1145" t="s">
        <v>1354</v>
      </c>
      <c r="D1145" t="s">
        <v>1521</v>
      </c>
      <c r="R1145" t="e">
        <f t="shared" si="17"/>
        <v>#DIV/0!</v>
      </c>
    </row>
    <row r="1146" spans="1:18" x14ac:dyDescent="0.25">
      <c r="A1146" t="s">
        <v>1355</v>
      </c>
      <c r="D1146" t="s">
        <v>1521</v>
      </c>
      <c r="R1146" t="e">
        <f t="shared" si="17"/>
        <v>#DIV/0!</v>
      </c>
    </row>
    <row r="1147" spans="1:18" x14ac:dyDescent="0.25">
      <c r="A1147" t="s">
        <v>1356</v>
      </c>
      <c r="D1147" t="s">
        <v>1521</v>
      </c>
      <c r="R1147" t="e">
        <f t="shared" si="17"/>
        <v>#DIV/0!</v>
      </c>
    </row>
    <row r="1148" spans="1:18" x14ac:dyDescent="0.25">
      <c r="A1148" t="s">
        <v>1357</v>
      </c>
      <c r="D1148" t="s">
        <v>1521</v>
      </c>
      <c r="R1148" t="e">
        <f t="shared" si="17"/>
        <v>#DIV/0!</v>
      </c>
    </row>
    <row r="1149" spans="1:18" x14ac:dyDescent="0.25">
      <c r="A1149" t="s">
        <v>1358</v>
      </c>
      <c r="D1149" t="s">
        <v>1521</v>
      </c>
      <c r="R1149" t="e">
        <f t="shared" si="17"/>
        <v>#DIV/0!</v>
      </c>
    </row>
    <row r="1150" spans="1:18" x14ac:dyDescent="0.25">
      <c r="A1150" t="s">
        <v>1359</v>
      </c>
      <c r="D1150" t="s">
        <v>1521</v>
      </c>
      <c r="R1150" t="e">
        <f t="shared" si="17"/>
        <v>#DIV/0!</v>
      </c>
    </row>
    <row r="1151" spans="1:18" x14ac:dyDescent="0.25">
      <c r="A1151" t="s">
        <v>1360</v>
      </c>
      <c r="D1151" t="s">
        <v>1521</v>
      </c>
      <c r="R1151" t="e">
        <f t="shared" si="17"/>
        <v>#DIV/0!</v>
      </c>
    </row>
    <row r="1152" spans="1:18" x14ac:dyDescent="0.25">
      <c r="A1152" t="s">
        <v>1361</v>
      </c>
      <c r="D1152" t="s">
        <v>1521</v>
      </c>
      <c r="R1152" t="e">
        <f t="shared" si="17"/>
        <v>#DIV/0!</v>
      </c>
    </row>
    <row r="1153" spans="1:18" x14ac:dyDescent="0.25">
      <c r="A1153" t="s">
        <v>1362</v>
      </c>
      <c r="D1153" t="s">
        <v>1521</v>
      </c>
      <c r="R1153" t="e">
        <f t="shared" si="17"/>
        <v>#DIV/0!</v>
      </c>
    </row>
    <row r="1154" spans="1:18" x14ac:dyDescent="0.25">
      <c r="A1154" t="s">
        <v>1363</v>
      </c>
      <c r="D1154" t="s">
        <v>1521</v>
      </c>
      <c r="R1154" t="e">
        <f t="shared" si="17"/>
        <v>#DIV/0!</v>
      </c>
    </row>
    <row r="1155" spans="1:18" x14ac:dyDescent="0.25">
      <c r="A1155" t="s">
        <v>1364</v>
      </c>
      <c r="D1155" t="s">
        <v>1521</v>
      </c>
      <c r="R1155" t="e">
        <f t="shared" si="17"/>
        <v>#DIV/0!</v>
      </c>
    </row>
    <row r="1156" spans="1:18" x14ac:dyDescent="0.25">
      <c r="A1156" t="s">
        <v>1365</v>
      </c>
      <c r="D1156" t="s">
        <v>1521</v>
      </c>
      <c r="R1156" t="e">
        <f t="shared" si="17"/>
        <v>#DIV/0!</v>
      </c>
    </row>
    <row r="1157" spans="1:18" x14ac:dyDescent="0.25">
      <c r="A1157" t="s">
        <v>1366</v>
      </c>
      <c r="D1157" t="s">
        <v>1521</v>
      </c>
      <c r="R1157" t="e">
        <f t="shared" si="17"/>
        <v>#DIV/0!</v>
      </c>
    </row>
    <row r="1158" spans="1:18" x14ac:dyDescent="0.25">
      <c r="A1158" t="s">
        <v>1367</v>
      </c>
      <c r="D1158" t="s">
        <v>1521</v>
      </c>
      <c r="R1158" t="e">
        <f t="shared" si="17"/>
        <v>#DIV/0!</v>
      </c>
    </row>
    <row r="1159" spans="1:18" x14ac:dyDescent="0.25">
      <c r="A1159" t="s">
        <v>1368</v>
      </c>
      <c r="D1159" t="s">
        <v>1521</v>
      </c>
      <c r="R1159" t="e">
        <f t="shared" si="17"/>
        <v>#DIV/0!</v>
      </c>
    </row>
    <row r="1160" spans="1:18" x14ac:dyDescent="0.25">
      <c r="A1160" t="s">
        <v>1369</v>
      </c>
      <c r="D1160" t="s">
        <v>1521</v>
      </c>
      <c r="R1160" t="e">
        <f t="shared" si="17"/>
        <v>#DIV/0!</v>
      </c>
    </row>
    <row r="1161" spans="1:18" x14ac:dyDescent="0.25">
      <c r="A1161" t="s">
        <v>1370</v>
      </c>
      <c r="D1161" t="s">
        <v>1521</v>
      </c>
      <c r="R1161" t="e">
        <f t="shared" si="17"/>
        <v>#DIV/0!</v>
      </c>
    </row>
    <row r="1162" spans="1:18" x14ac:dyDescent="0.25">
      <c r="A1162" t="s">
        <v>1371</v>
      </c>
      <c r="D1162" t="s">
        <v>1521</v>
      </c>
      <c r="R1162" t="e">
        <f t="shared" si="17"/>
        <v>#DIV/0!</v>
      </c>
    </row>
    <row r="1163" spans="1:18" x14ac:dyDescent="0.25">
      <c r="A1163" t="s">
        <v>1372</v>
      </c>
      <c r="D1163" t="s">
        <v>1521</v>
      </c>
      <c r="R1163" t="e">
        <f t="shared" si="17"/>
        <v>#DIV/0!</v>
      </c>
    </row>
    <row r="1164" spans="1:18" x14ac:dyDescent="0.25">
      <c r="A1164" t="s">
        <v>1373</v>
      </c>
      <c r="D1164" t="s">
        <v>1521</v>
      </c>
      <c r="R1164" t="e">
        <f t="shared" si="17"/>
        <v>#DIV/0!</v>
      </c>
    </row>
    <row r="1165" spans="1:18" x14ac:dyDescent="0.25">
      <c r="A1165" t="s">
        <v>1374</v>
      </c>
      <c r="D1165" t="s">
        <v>1521</v>
      </c>
      <c r="R1165" t="e">
        <f t="shared" si="17"/>
        <v>#DIV/0!</v>
      </c>
    </row>
    <row r="1166" spans="1:18" x14ac:dyDescent="0.25">
      <c r="A1166" t="s">
        <v>1375</v>
      </c>
      <c r="D1166" t="s">
        <v>1521</v>
      </c>
      <c r="R1166" t="e">
        <f t="shared" si="17"/>
        <v>#DIV/0!</v>
      </c>
    </row>
    <row r="1167" spans="1:18" x14ac:dyDescent="0.25">
      <c r="A1167" t="s">
        <v>1376</v>
      </c>
      <c r="D1167" t="s">
        <v>1521</v>
      </c>
      <c r="R1167" t="e">
        <f t="shared" si="17"/>
        <v>#DIV/0!</v>
      </c>
    </row>
    <row r="1168" spans="1:18" x14ac:dyDescent="0.25">
      <c r="A1168" t="s">
        <v>1377</v>
      </c>
      <c r="D1168" t="s">
        <v>1521</v>
      </c>
      <c r="R1168" t="e">
        <f t="shared" si="17"/>
        <v>#DIV/0!</v>
      </c>
    </row>
    <row r="1169" spans="1:18" x14ac:dyDescent="0.25">
      <c r="A1169" t="s">
        <v>1378</v>
      </c>
      <c r="D1169" t="s">
        <v>1521</v>
      </c>
      <c r="R1169" t="e">
        <f t="shared" si="17"/>
        <v>#DIV/0!</v>
      </c>
    </row>
    <row r="1170" spans="1:18" x14ac:dyDescent="0.25">
      <c r="A1170" t="s">
        <v>1379</v>
      </c>
      <c r="D1170" t="s">
        <v>1521</v>
      </c>
      <c r="R1170" t="e">
        <f t="shared" si="17"/>
        <v>#DIV/0!</v>
      </c>
    </row>
    <row r="1171" spans="1:18" x14ac:dyDescent="0.25">
      <c r="A1171" t="s">
        <v>1380</v>
      </c>
      <c r="D1171" t="s">
        <v>1521</v>
      </c>
      <c r="R1171" t="e">
        <f t="shared" si="17"/>
        <v>#DIV/0!</v>
      </c>
    </row>
    <row r="1172" spans="1:18" x14ac:dyDescent="0.25">
      <c r="A1172" t="s">
        <v>1381</v>
      </c>
      <c r="D1172" t="s">
        <v>1521</v>
      </c>
      <c r="R1172" t="e">
        <f t="shared" si="17"/>
        <v>#DIV/0!</v>
      </c>
    </row>
    <row r="1173" spans="1:18" x14ac:dyDescent="0.25">
      <c r="A1173" t="s">
        <v>1382</v>
      </c>
      <c r="D1173" t="s">
        <v>1521</v>
      </c>
      <c r="R1173" t="e">
        <f t="shared" si="17"/>
        <v>#DIV/0!</v>
      </c>
    </row>
    <row r="1174" spans="1:18" x14ac:dyDescent="0.25">
      <c r="A1174" t="s">
        <v>1383</v>
      </c>
      <c r="D1174" t="s">
        <v>1521</v>
      </c>
      <c r="R1174" t="e">
        <f t="shared" ref="R1174:R1237" si="18">B1174/C1174</f>
        <v>#DIV/0!</v>
      </c>
    </row>
    <row r="1175" spans="1:18" x14ac:dyDescent="0.25">
      <c r="A1175" t="s">
        <v>1384</v>
      </c>
      <c r="D1175" t="s">
        <v>1521</v>
      </c>
      <c r="R1175" t="e">
        <f t="shared" si="18"/>
        <v>#DIV/0!</v>
      </c>
    </row>
    <row r="1176" spans="1:18" x14ac:dyDescent="0.25">
      <c r="A1176" t="s">
        <v>1385</v>
      </c>
      <c r="D1176" t="s">
        <v>1521</v>
      </c>
      <c r="R1176" t="e">
        <f t="shared" si="18"/>
        <v>#DIV/0!</v>
      </c>
    </row>
    <row r="1177" spans="1:18" x14ac:dyDescent="0.25">
      <c r="A1177" t="s">
        <v>1386</v>
      </c>
      <c r="D1177" t="s">
        <v>1521</v>
      </c>
      <c r="R1177" t="e">
        <f t="shared" si="18"/>
        <v>#DIV/0!</v>
      </c>
    </row>
    <row r="1178" spans="1:18" x14ac:dyDescent="0.25">
      <c r="A1178" t="s">
        <v>1387</v>
      </c>
      <c r="D1178" t="s">
        <v>1521</v>
      </c>
      <c r="R1178" t="e">
        <f t="shared" si="18"/>
        <v>#DIV/0!</v>
      </c>
    </row>
    <row r="1179" spans="1:18" x14ac:dyDescent="0.25">
      <c r="A1179" t="s">
        <v>1388</v>
      </c>
      <c r="D1179" t="s">
        <v>1521</v>
      </c>
      <c r="R1179" t="e">
        <f t="shared" si="18"/>
        <v>#DIV/0!</v>
      </c>
    </row>
    <row r="1180" spans="1:18" x14ac:dyDescent="0.25">
      <c r="A1180" t="s">
        <v>1389</v>
      </c>
      <c r="D1180" t="s">
        <v>1521</v>
      </c>
      <c r="R1180" t="e">
        <f t="shared" si="18"/>
        <v>#DIV/0!</v>
      </c>
    </row>
    <row r="1181" spans="1:18" x14ac:dyDescent="0.25">
      <c r="A1181" t="s">
        <v>1390</v>
      </c>
      <c r="D1181" t="s">
        <v>1521</v>
      </c>
      <c r="R1181" t="e">
        <f t="shared" si="18"/>
        <v>#DIV/0!</v>
      </c>
    </row>
    <row r="1182" spans="1:18" x14ac:dyDescent="0.25">
      <c r="A1182" t="s">
        <v>1391</v>
      </c>
      <c r="D1182" t="s">
        <v>1521</v>
      </c>
      <c r="R1182" t="e">
        <f t="shared" si="18"/>
        <v>#DIV/0!</v>
      </c>
    </row>
    <row r="1183" spans="1:18" x14ac:dyDescent="0.25">
      <c r="A1183" t="s">
        <v>1392</v>
      </c>
      <c r="D1183" t="s">
        <v>1521</v>
      </c>
      <c r="R1183" t="e">
        <f t="shared" si="18"/>
        <v>#DIV/0!</v>
      </c>
    </row>
    <row r="1184" spans="1:18" x14ac:dyDescent="0.25">
      <c r="A1184" t="s">
        <v>1393</v>
      </c>
      <c r="D1184" t="s">
        <v>1521</v>
      </c>
      <c r="R1184" t="e">
        <f t="shared" si="18"/>
        <v>#DIV/0!</v>
      </c>
    </row>
    <row r="1185" spans="1:18" x14ac:dyDescent="0.25">
      <c r="A1185" t="s">
        <v>1394</v>
      </c>
      <c r="D1185" t="s">
        <v>1521</v>
      </c>
      <c r="R1185" t="e">
        <f t="shared" si="18"/>
        <v>#DIV/0!</v>
      </c>
    </row>
    <row r="1186" spans="1:18" x14ac:dyDescent="0.25">
      <c r="A1186" t="s">
        <v>1395</v>
      </c>
      <c r="D1186" t="s">
        <v>1521</v>
      </c>
      <c r="R1186" t="e">
        <f t="shared" si="18"/>
        <v>#DIV/0!</v>
      </c>
    </row>
    <row r="1187" spans="1:18" x14ac:dyDescent="0.25">
      <c r="A1187" t="s">
        <v>1396</v>
      </c>
      <c r="D1187" t="s">
        <v>1521</v>
      </c>
      <c r="R1187" t="e">
        <f t="shared" si="18"/>
        <v>#DIV/0!</v>
      </c>
    </row>
    <row r="1188" spans="1:18" x14ac:dyDescent="0.25">
      <c r="A1188" t="s">
        <v>1397</v>
      </c>
      <c r="D1188" t="s">
        <v>1521</v>
      </c>
      <c r="R1188" t="e">
        <f t="shared" si="18"/>
        <v>#DIV/0!</v>
      </c>
    </row>
    <row r="1189" spans="1:18" x14ac:dyDescent="0.25">
      <c r="A1189" t="s">
        <v>1398</v>
      </c>
      <c r="D1189" t="s">
        <v>1521</v>
      </c>
      <c r="R1189" t="e">
        <f t="shared" si="18"/>
        <v>#DIV/0!</v>
      </c>
    </row>
    <row r="1190" spans="1:18" x14ac:dyDescent="0.25">
      <c r="A1190" t="s">
        <v>1399</v>
      </c>
      <c r="D1190" t="s">
        <v>1521</v>
      </c>
      <c r="R1190" t="e">
        <f t="shared" si="18"/>
        <v>#DIV/0!</v>
      </c>
    </row>
    <row r="1191" spans="1:18" x14ac:dyDescent="0.25">
      <c r="A1191" t="s">
        <v>1400</v>
      </c>
      <c r="D1191" t="s">
        <v>1521</v>
      </c>
      <c r="R1191" t="e">
        <f t="shared" si="18"/>
        <v>#DIV/0!</v>
      </c>
    </row>
    <row r="1192" spans="1:18" x14ac:dyDescent="0.25">
      <c r="A1192" t="s">
        <v>1401</v>
      </c>
      <c r="D1192" t="s">
        <v>1521</v>
      </c>
      <c r="R1192" t="e">
        <f t="shared" si="18"/>
        <v>#DIV/0!</v>
      </c>
    </row>
    <row r="1193" spans="1:18" x14ac:dyDescent="0.25">
      <c r="A1193" t="s">
        <v>1402</v>
      </c>
      <c r="D1193" t="s">
        <v>1521</v>
      </c>
      <c r="R1193" t="e">
        <f t="shared" si="18"/>
        <v>#DIV/0!</v>
      </c>
    </row>
    <row r="1194" spans="1:18" x14ac:dyDescent="0.25">
      <c r="A1194" t="s">
        <v>1403</v>
      </c>
      <c r="D1194" t="s">
        <v>1521</v>
      </c>
      <c r="R1194" t="e">
        <f t="shared" si="18"/>
        <v>#DIV/0!</v>
      </c>
    </row>
    <row r="1195" spans="1:18" x14ac:dyDescent="0.25">
      <c r="A1195" t="s">
        <v>1404</v>
      </c>
      <c r="D1195" t="s">
        <v>1521</v>
      </c>
      <c r="R1195" t="e">
        <f t="shared" si="18"/>
        <v>#DIV/0!</v>
      </c>
    </row>
    <row r="1196" spans="1:18" x14ac:dyDescent="0.25">
      <c r="A1196" t="s">
        <v>1405</v>
      </c>
      <c r="D1196" t="s">
        <v>1521</v>
      </c>
      <c r="R1196" t="e">
        <f t="shared" si="18"/>
        <v>#DIV/0!</v>
      </c>
    </row>
    <row r="1197" spans="1:18" x14ac:dyDescent="0.25">
      <c r="A1197" t="s">
        <v>1406</v>
      </c>
      <c r="D1197" t="s">
        <v>1521</v>
      </c>
      <c r="R1197" t="e">
        <f t="shared" si="18"/>
        <v>#DIV/0!</v>
      </c>
    </row>
    <row r="1198" spans="1:18" x14ac:dyDescent="0.25">
      <c r="A1198" t="s">
        <v>1407</v>
      </c>
      <c r="D1198" t="s">
        <v>1521</v>
      </c>
      <c r="R1198" t="e">
        <f t="shared" si="18"/>
        <v>#DIV/0!</v>
      </c>
    </row>
    <row r="1199" spans="1:18" x14ac:dyDescent="0.25">
      <c r="A1199" t="s">
        <v>1408</v>
      </c>
      <c r="D1199" t="s">
        <v>1521</v>
      </c>
      <c r="R1199" t="e">
        <f t="shared" si="18"/>
        <v>#DIV/0!</v>
      </c>
    </row>
    <row r="1200" spans="1:18" x14ac:dyDescent="0.25">
      <c r="A1200" t="s">
        <v>1409</v>
      </c>
      <c r="D1200" t="s">
        <v>1521</v>
      </c>
      <c r="R1200" t="e">
        <f t="shared" si="18"/>
        <v>#DIV/0!</v>
      </c>
    </row>
    <row r="1201" spans="1:18" x14ac:dyDescent="0.25">
      <c r="A1201" t="s">
        <v>1410</v>
      </c>
      <c r="D1201" t="s">
        <v>1521</v>
      </c>
      <c r="R1201" t="e">
        <f t="shared" si="18"/>
        <v>#DIV/0!</v>
      </c>
    </row>
    <row r="1202" spans="1:18" x14ac:dyDescent="0.25">
      <c r="A1202" t="s">
        <v>1411</v>
      </c>
      <c r="D1202" t="s">
        <v>1521</v>
      </c>
      <c r="R1202" t="e">
        <f t="shared" si="18"/>
        <v>#DIV/0!</v>
      </c>
    </row>
    <row r="1203" spans="1:18" x14ac:dyDescent="0.25">
      <c r="A1203" t="s">
        <v>1412</v>
      </c>
      <c r="D1203" t="s">
        <v>1521</v>
      </c>
      <c r="R1203" t="e">
        <f t="shared" si="18"/>
        <v>#DIV/0!</v>
      </c>
    </row>
    <row r="1204" spans="1:18" x14ac:dyDescent="0.25">
      <c r="A1204" t="s">
        <v>1413</v>
      </c>
      <c r="D1204" t="s">
        <v>1521</v>
      </c>
      <c r="R1204" t="e">
        <f t="shared" si="18"/>
        <v>#DIV/0!</v>
      </c>
    </row>
    <row r="1205" spans="1:18" x14ac:dyDescent="0.25">
      <c r="A1205" t="s">
        <v>1414</v>
      </c>
      <c r="D1205" t="s">
        <v>1521</v>
      </c>
      <c r="R1205" t="e">
        <f t="shared" si="18"/>
        <v>#DIV/0!</v>
      </c>
    </row>
    <row r="1206" spans="1:18" x14ac:dyDescent="0.25">
      <c r="A1206" t="s">
        <v>1415</v>
      </c>
      <c r="D1206" t="s">
        <v>1521</v>
      </c>
      <c r="R1206" t="e">
        <f t="shared" si="18"/>
        <v>#DIV/0!</v>
      </c>
    </row>
    <row r="1207" spans="1:18" x14ac:dyDescent="0.25">
      <c r="A1207" t="s">
        <v>1416</v>
      </c>
      <c r="D1207" t="s">
        <v>1521</v>
      </c>
      <c r="R1207" t="e">
        <f t="shared" si="18"/>
        <v>#DIV/0!</v>
      </c>
    </row>
    <row r="1208" spans="1:18" x14ac:dyDescent="0.25">
      <c r="A1208" t="s">
        <v>1417</v>
      </c>
      <c r="D1208" t="s">
        <v>1521</v>
      </c>
      <c r="R1208" t="e">
        <f t="shared" si="18"/>
        <v>#DIV/0!</v>
      </c>
    </row>
    <row r="1209" spans="1:18" x14ac:dyDescent="0.25">
      <c r="A1209" t="s">
        <v>1418</v>
      </c>
      <c r="D1209" t="s">
        <v>1521</v>
      </c>
      <c r="R1209" t="e">
        <f t="shared" si="18"/>
        <v>#DIV/0!</v>
      </c>
    </row>
    <row r="1210" spans="1:18" x14ac:dyDescent="0.25">
      <c r="A1210" t="s">
        <v>1419</v>
      </c>
      <c r="D1210" t="s">
        <v>1521</v>
      </c>
      <c r="R1210" t="e">
        <f t="shared" si="18"/>
        <v>#DIV/0!</v>
      </c>
    </row>
    <row r="1211" spans="1:18" x14ac:dyDescent="0.25">
      <c r="A1211" t="s">
        <v>1420</v>
      </c>
      <c r="D1211" t="s">
        <v>1521</v>
      </c>
      <c r="R1211" t="e">
        <f t="shared" si="18"/>
        <v>#DIV/0!</v>
      </c>
    </row>
    <row r="1212" spans="1:18" x14ac:dyDescent="0.25">
      <c r="A1212" t="s">
        <v>1421</v>
      </c>
      <c r="D1212" t="s">
        <v>1521</v>
      </c>
      <c r="R1212" t="e">
        <f t="shared" si="18"/>
        <v>#DIV/0!</v>
      </c>
    </row>
    <row r="1213" spans="1:18" x14ac:dyDescent="0.25">
      <c r="A1213" t="s">
        <v>1422</v>
      </c>
      <c r="D1213" t="s">
        <v>1521</v>
      </c>
      <c r="R1213" t="e">
        <f t="shared" si="18"/>
        <v>#DIV/0!</v>
      </c>
    </row>
    <row r="1214" spans="1:18" x14ac:dyDescent="0.25">
      <c r="A1214" t="s">
        <v>1423</v>
      </c>
      <c r="D1214" t="s">
        <v>1521</v>
      </c>
      <c r="R1214" t="e">
        <f t="shared" si="18"/>
        <v>#DIV/0!</v>
      </c>
    </row>
    <row r="1215" spans="1:18" x14ac:dyDescent="0.25">
      <c r="A1215" t="s">
        <v>1424</v>
      </c>
      <c r="D1215" t="s">
        <v>1521</v>
      </c>
      <c r="R1215" t="e">
        <f t="shared" si="18"/>
        <v>#DIV/0!</v>
      </c>
    </row>
    <row r="1216" spans="1:18" x14ac:dyDescent="0.25">
      <c r="A1216" t="s">
        <v>1425</v>
      </c>
      <c r="D1216" t="s">
        <v>1521</v>
      </c>
      <c r="R1216" t="e">
        <f t="shared" si="18"/>
        <v>#DIV/0!</v>
      </c>
    </row>
    <row r="1217" spans="1:18" x14ac:dyDescent="0.25">
      <c r="A1217" t="s">
        <v>1426</v>
      </c>
      <c r="D1217" t="s">
        <v>1521</v>
      </c>
      <c r="R1217" t="e">
        <f t="shared" si="18"/>
        <v>#DIV/0!</v>
      </c>
    </row>
    <row r="1218" spans="1:18" x14ac:dyDescent="0.25">
      <c r="A1218" t="s">
        <v>1427</v>
      </c>
      <c r="D1218" t="s">
        <v>1521</v>
      </c>
      <c r="R1218" t="e">
        <f t="shared" si="18"/>
        <v>#DIV/0!</v>
      </c>
    </row>
    <row r="1219" spans="1:18" x14ac:dyDescent="0.25">
      <c r="A1219" t="s">
        <v>1428</v>
      </c>
      <c r="D1219" t="s">
        <v>1521</v>
      </c>
      <c r="R1219" t="e">
        <f t="shared" si="18"/>
        <v>#DIV/0!</v>
      </c>
    </row>
    <row r="1220" spans="1:18" x14ac:dyDescent="0.25">
      <c r="A1220" t="s">
        <v>1429</v>
      </c>
      <c r="D1220" t="s">
        <v>1521</v>
      </c>
      <c r="R1220" t="e">
        <f t="shared" si="18"/>
        <v>#DIV/0!</v>
      </c>
    </row>
    <row r="1221" spans="1:18" x14ac:dyDescent="0.25">
      <c r="A1221" t="s">
        <v>1430</v>
      </c>
      <c r="D1221" t="s">
        <v>1521</v>
      </c>
      <c r="R1221" t="e">
        <f t="shared" si="18"/>
        <v>#DIV/0!</v>
      </c>
    </row>
    <row r="1222" spans="1:18" x14ac:dyDescent="0.25">
      <c r="A1222" t="s">
        <v>1431</v>
      </c>
      <c r="D1222" t="s">
        <v>1521</v>
      </c>
      <c r="R1222" t="e">
        <f t="shared" si="18"/>
        <v>#DIV/0!</v>
      </c>
    </row>
    <row r="1223" spans="1:18" x14ac:dyDescent="0.25">
      <c r="A1223" t="s">
        <v>1432</v>
      </c>
      <c r="D1223" t="s">
        <v>1521</v>
      </c>
      <c r="R1223" t="e">
        <f t="shared" si="18"/>
        <v>#DIV/0!</v>
      </c>
    </row>
    <row r="1224" spans="1:18" x14ac:dyDescent="0.25">
      <c r="A1224" t="s">
        <v>1433</v>
      </c>
      <c r="D1224" t="s">
        <v>1521</v>
      </c>
      <c r="R1224" t="e">
        <f t="shared" si="18"/>
        <v>#DIV/0!</v>
      </c>
    </row>
    <row r="1225" spans="1:18" x14ac:dyDescent="0.25">
      <c r="A1225" t="s">
        <v>1434</v>
      </c>
      <c r="D1225" t="s">
        <v>1521</v>
      </c>
      <c r="R1225" t="e">
        <f t="shared" si="18"/>
        <v>#DIV/0!</v>
      </c>
    </row>
    <row r="1226" spans="1:18" x14ac:dyDescent="0.25">
      <c r="A1226" t="s">
        <v>1435</v>
      </c>
      <c r="D1226" t="s">
        <v>1521</v>
      </c>
      <c r="R1226" t="e">
        <f t="shared" si="18"/>
        <v>#DIV/0!</v>
      </c>
    </row>
    <row r="1227" spans="1:18" x14ac:dyDescent="0.25">
      <c r="A1227" t="s">
        <v>1436</v>
      </c>
      <c r="D1227" t="s">
        <v>1521</v>
      </c>
      <c r="R1227" t="e">
        <f t="shared" si="18"/>
        <v>#DIV/0!</v>
      </c>
    </row>
    <row r="1228" spans="1:18" x14ac:dyDescent="0.25">
      <c r="A1228" t="s">
        <v>1437</v>
      </c>
      <c r="D1228" t="s">
        <v>1521</v>
      </c>
      <c r="R1228" t="e">
        <f t="shared" si="18"/>
        <v>#DIV/0!</v>
      </c>
    </row>
    <row r="1229" spans="1:18" x14ac:dyDescent="0.25">
      <c r="A1229" t="s">
        <v>1438</v>
      </c>
      <c r="D1229" t="s">
        <v>1521</v>
      </c>
      <c r="R1229" t="e">
        <f t="shared" si="18"/>
        <v>#DIV/0!</v>
      </c>
    </row>
    <row r="1230" spans="1:18" x14ac:dyDescent="0.25">
      <c r="A1230" t="s">
        <v>1439</v>
      </c>
      <c r="D1230" t="s">
        <v>1521</v>
      </c>
      <c r="R1230" t="e">
        <f t="shared" si="18"/>
        <v>#DIV/0!</v>
      </c>
    </row>
    <row r="1231" spans="1:18" x14ac:dyDescent="0.25">
      <c r="A1231" t="s">
        <v>1440</v>
      </c>
      <c r="D1231" t="s">
        <v>1521</v>
      </c>
      <c r="R1231" t="e">
        <f t="shared" si="18"/>
        <v>#DIV/0!</v>
      </c>
    </row>
    <row r="1232" spans="1:18" x14ac:dyDescent="0.25">
      <c r="A1232" t="s">
        <v>1441</v>
      </c>
      <c r="D1232" t="s">
        <v>1521</v>
      </c>
      <c r="R1232" t="e">
        <f t="shared" si="18"/>
        <v>#DIV/0!</v>
      </c>
    </row>
    <row r="1233" spans="1:18" x14ac:dyDescent="0.25">
      <c r="A1233" t="s">
        <v>1442</v>
      </c>
      <c r="D1233" t="s">
        <v>1521</v>
      </c>
      <c r="R1233" t="e">
        <f t="shared" si="18"/>
        <v>#DIV/0!</v>
      </c>
    </row>
    <row r="1234" spans="1:18" x14ac:dyDescent="0.25">
      <c r="A1234" t="s">
        <v>1443</v>
      </c>
      <c r="D1234" t="s">
        <v>1521</v>
      </c>
      <c r="R1234" t="e">
        <f t="shared" si="18"/>
        <v>#DIV/0!</v>
      </c>
    </row>
    <row r="1235" spans="1:18" x14ac:dyDescent="0.25">
      <c r="A1235" t="s">
        <v>1444</v>
      </c>
      <c r="D1235" t="s">
        <v>1521</v>
      </c>
      <c r="R1235" t="e">
        <f t="shared" si="18"/>
        <v>#DIV/0!</v>
      </c>
    </row>
    <row r="1236" spans="1:18" x14ac:dyDescent="0.25">
      <c r="A1236" t="s">
        <v>1445</v>
      </c>
      <c r="D1236" t="s">
        <v>1521</v>
      </c>
      <c r="R1236" t="e">
        <f t="shared" si="18"/>
        <v>#DIV/0!</v>
      </c>
    </row>
    <row r="1237" spans="1:18" x14ac:dyDescent="0.25">
      <c r="A1237" t="s">
        <v>1446</v>
      </c>
      <c r="D1237" t="s">
        <v>1521</v>
      </c>
      <c r="R1237" t="e">
        <f t="shared" si="18"/>
        <v>#DIV/0!</v>
      </c>
    </row>
    <row r="1238" spans="1:18" x14ac:dyDescent="0.25">
      <c r="A1238" t="s">
        <v>1447</v>
      </c>
      <c r="D1238" t="s">
        <v>1521</v>
      </c>
      <c r="R1238" t="e">
        <f t="shared" ref="R1238:R1301" si="19">B1238/C1238</f>
        <v>#DIV/0!</v>
      </c>
    </row>
    <row r="1239" spans="1:18" x14ac:dyDescent="0.25">
      <c r="A1239" t="s">
        <v>1448</v>
      </c>
      <c r="D1239" t="s">
        <v>1521</v>
      </c>
      <c r="R1239" t="e">
        <f t="shared" si="19"/>
        <v>#DIV/0!</v>
      </c>
    </row>
    <row r="1240" spans="1:18" x14ac:dyDescent="0.25">
      <c r="A1240" t="s">
        <v>1449</v>
      </c>
      <c r="D1240" t="s">
        <v>1521</v>
      </c>
      <c r="R1240" t="e">
        <f t="shared" si="19"/>
        <v>#DIV/0!</v>
      </c>
    </row>
    <row r="1241" spans="1:18" x14ac:dyDescent="0.25">
      <c r="A1241" t="s">
        <v>1450</v>
      </c>
      <c r="D1241" t="s">
        <v>1521</v>
      </c>
      <c r="R1241" t="e">
        <f t="shared" si="19"/>
        <v>#DIV/0!</v>
      </c>
    </row>
    <row r="1242" spans="1:18" x14ac:dyDescent="0.25">
      <c r="A1242" t="s">
        <v>1451</v>
      </c>
      <c r="D1242" t="s">
        <v>1521</v>
      </c>
      <c r="R1242" t="e">
        <f t="shared" si="19"/>
        <v>#DIV/0!</v>
      </c>
    </row>
    <row r="1243" spans="1:18" x14ac:dyDescent="0.25">
      <c r="A1243" t="s">
        <v>1452</v>
      </c>
      <c r="D1243" t="s">
        <v>1521</v>
      </c>
      <c r="R1243" t="e">
        <f t="shared" si="19"/>
        <v>#DIV/0!</v>
      </c>
    </row>
    <row r="1244" spans="1:18" x14ac:dyDescent="0.25">
      <c r="A1244" t="s">
        <v>1453</v>
      </c>
      <c r="D1244" t="s">
        <v>1521</v>
      </c>
      <c r="R1244" t="e">
        <f t="shared" si="19"/>
        <v>#DIV/0!</v>
      </c>
    </row>
    <row r="1245" spans="1:18" x14ac:dyDescent="0.25">
      <c r="A1245" t="s">
        <v>1454</v>
      </c>
      <c r="D1245" t="s">
        <v>1521</v>
      </c>
      <c r="R1245" t="e">
        <f t="shared" si="19"/>
        <v>#DIV/0!</v>
      </c>
    </row>
    <row r="1246" spans="1:18" x14ac:dyDescent="0.25">
      <c r="A1246" t="s">
        <v>1455</v>
      </c>
      <c r="D1246" t="s">
        <v>1521</v>
      </c>
      <c r="R1246" t="e">
        <f t="shared" si="19"/>
        <v>#DIV/0!</v>
      </c>
    </row>
    <row r="1247" spans="1:18" x14ac:dyDescent="0.25">
      <c r="A1247" t="s">
        <v>1456</v>
      </c>
      <c r="D1247" t="s">
        <v>1521</v>
      </c>
      <c r="R1247" t="e">
        <f t="shared" si="19"/>
        <v>#DIV/0!</v>
      </c>
    </row>
    <row r="1248" spans="1:18" x14ac:dyDescent="0.25">
      <c r="A1248" t="s">
        <v>1457</v>
      </c>
      <c r="D1248" t="s">
        <v>1521</v>
      </c>
      <c r="R1248" t="e">
        <f t="shared" si="19"/>
        <v>#DIV/0!</v>
      </c>
    </row>
    <row r="1249" spans="1:18" x14ac:dyDescent="0.25">
      <c r="A1249" t="s">
        <v>1458</v>
      </c>
      <c r="D1249" t="s">
        <v>1521</v>
      </c>
      <c r="R1249" t="e">
        <f t="shared" si="19"/>
        <v>#DIV/0!</v>
      </c>
    </row>
    <row r="1250" spans="1:18" x14ac:dyDescent="0.25">
      <c r="A1250" t="s">
        <v>1459</v>
      </c>
      <c r="D1250" t="s">
        <v>1521</v>
      </c>
      <c r="R1250" t="e">
        <f t="shared" si="19"/>
        <v>#DIV/0!</v>
      </c>
    </row>
    <row r="1251" spans="1:18" x14ac:dyDescent="0.25">
      <c r="A1251" t="s">
        <v>1460</v>
      </c>
      <c r="D1251" t="s">
        <v>1521</v>
      </c>
      <c r="R1251" t="e">
        <f t="shared" si="19"/>
        <v>#DIV/0!</v>
      </c>
    </row>
    <row r="1252" spans="1:18" x14ac:dyDescent="0.25">
      <c r="A1252" t="s">
        <v>1461</v>
      </c>
      <c r="D1252" t="s">
        <v>1521</v>
      </c>
      <c r="R1252" t="e">
        <f t="shared" si="19"/>
        <v>#DIV/0!</v>
      </c>
    </row>
    <row r="1253" spans="1:18" x14ac:dyDescent="0.25">
      <c r="A1253" t="s">
        <v>1462</v>
      </c>
      <c r="D1253" t="s">
        <v>1521</v>
      </c>
      <c r="R1253" t="e">
        <f t="shared" si="19"/>
        <v>#DIV/0!</v>
      </c>
    </row>
    <row r="1254" spans="1:18" x14ac:dyDescent="0.25">
      <c r="A1254" t="s">
        <v>1463</v>
      </c>
      <c r="D1254" t="s">
        <v>1521</v>
      </c>
      <c r="R1254" t="e">
        <f t="shared" si="19"/>
        <v>#DIV/0!</v>
      </c>
    </row>
    <row r="1255" spans="1:18" x14ac:dyDescent="0.25">
      <c r="A1255" t="s">
        <v>1464</v>
      </c>
      <c r="D1255" t="s">
        <v>1521</v>
      </c>
      <c r="R1255" t="e">
        <f t="shared" si="19"/>
        <v>#DIV/0!</v>
      </c>
    </row>
    <row r="1256" spans="1:18" x14ac:dyDescent="0.25">
      <c r="A1256" t="s">
        <v>1465</v>
      </c>
      <c r="D1256" t="s">
        <v>1521</v>
      </c>
      <c r="R1256" t="e">
        <f t="shared" si="19"/>
        <v>#DIV/0!</v>
      </c>
    </row>
    <row r="1257" spans="1:18" x14ac:dyDescent="0.25">
      <c r="A1257" t="s">
        <v>1466</v>
      </c>
      <c r="D1257" t="s">
        <v>1521</v>
      </c>
      <c r="R1257" t="e">
        <f t="shared" si="19"/>
        <v>#DIV/0!</v>
      </c>
    </row>
    <row r="1258" spans="1:18" x14ac:dyDescent="0.25">
      <c r="A1258" t="s">
        <v>1467</v>
      </c>
      <c r="D1258" t="s">
        <v>1521</v>
      </c>
      <c r="R1258" t="e">
        <f t="shared" si="19"/>
        <v>#DIV/0!</v>
      </c>
    </row>
    <row r="1259" spans="1:18" x14ac:dyDescent="0.25">
      <c r="A1259" t="s">
        <v>1468</v>
      </c>
      <c r="D1259" t="s">
        <v>1521</v>
      </c>
      <c r="R1259" t="e">
        <f t="shared" si="19"/>
        <v>#DIV/0!</v>
      </c>
    </row>
    <row r="1260" spans="1:18" x14ac:dyDescent="0.25">
      <c r="A1260" t="s">
        <v>1469</v>
      </c>
      <c r="D1260" t="s">
        <v>1521</v>
      </c>
      <c r="R1260" t="e">
        <f t="shared" si="19"/>
        <v>#DIV/0!</v>
      </c>
    </row>
    <row r="1261" spans="1:18" x14ac:dyDescent="0.25">
      <c r="A1261" t="s">
        <v>1470</v>
      </c>
      <c r="D1261" t="s">
        <v>1521</v>
      </c>
      <c r="R1261" t="e">
        <f t="shared" si="19"/>
        <v>#DIV/0!</v>
      </c>
    </row>
    <row r="1262" spans="1:18" x14ac:dyDescent="0.25">
      <c r="A1262" t="s">
        <v>1471</v>
      </c>
      <c r="D1262" t="s">
        <v>1521</v>
      </c>
      <c r="R1262" t="e">
        <f t="shared" si="19"/>
        <v>#DIV/0!</v>
      </c>
    </row>
    <row r="1263" spans="1:18" x14ac:dyDescent="0.25">
      <c r="A1263" t="s">
        <v>1472</v>
      </c>
      <c r="D1263" t="s">
        <v>1521</v>
      </c>
      <c r="R1263" t="e">
        <f t="shared" si="19"/>
        <v>#DIV/0!</v>
      </c>
    </row>
    <row r="1264" spans="1:18" x14ac:dyDescent="0.25">
      <c r="A1264" t="s">
        <v>1473</v>
      </c>
      <c r="D1264" t="s">
        <v>1521</v>
      </c>
      <c r="R1264" t="e">
        <f t="shared" si="19"/>
        <v>#DIV/0!</v>
      </c>
    </row>
    <row r="1265" spans="1:18" x14ac:dyDescent="0.25">
      <c r="A1265" t="s">
        <v>1474</v>
      </c>
      <c r="D1265" t="s">
        <v>1521</v>
      </c>
      <c r="R1265" t="e">
        <f t="shared" si="19"/>
        <v>#DIV/0!</v>
      </c>
    </row>
    <row r="1266" spans="1:18" x14ac:dyDescent="0.25">
      <c r="A1266" t="s">
        <v>1475</v>
      </c>
      <c r="D1266" t="s">
        <v>1521</v>
      </c>
      <c r="R1266" t="e">
        <f t="shared" si="19"/>
        <v>#DIV/0!</v>
      </c>
    </row>
    <row r="1267" spans="1:18" x14ac:dyDescent="0.25">
      <c r="A1267" t="s">
        <v>1476</v>
      </c>
      <c r="D1267" t="s">
        <v>1521</v>
      </c>
      <c r="R1267" t="e">
        <f t="shared" si="19"/>
        <v>#DIV/0!</v>
      </c>
    </row>
    <row r="1268" spans="1:18" x14ac:dyDescent="0.25">
      <c r="A1268" t="s">
        <v>1477</v>
      </c>
      <c r="D1268" t="s">
        <v>1521</v>
      </c>
      <c r="R1268" t="e">
        <f t="shared" si="19"/>
        <v>#DIV/0!</v>
      </c>
    </row>
    <row r="1269" spans="1:18" x14ac:dyDescent="0.25">
      <c r="A1269" t="s">
        <v>1478</v>
      </c>
      <c r="D1269" t="s">
        <v>1521</v>
      </c>
      <c r="R1269" t="e">
        <f t="shared" si="19"/>
        <v>#DIV/0!</v>
      </c>
    </row>
    <row r="1270" spans="1:18" x14ac:dyDescent="0.25">
      <c r="A1270" t="s">
        <v>1479</v>
      </c>
      <c r="D1270" t="s">
        <v>1521</v>
      </c>
      <c r="R1270" t="e">
        <f t="shared" si="19"/>
        <v>#DIV/0!</v>
      </c>
    </row>
    <row r="1271" spans="1:18" x14ac:dyDescent="0.25">
      <c r="A1271" t="s">
        <v>1480</v>
      </c>
      <c r="D1271" t="s">
        <v>1521</v>
      </c>
      <c r="R1271" t="e">
        <f t="shared" si="19"/>
        <v>#DIV/0!</v>
      </c>
    </row>
    <row r="1272" spans="1:18" x14ac:dyDescent="0.25">
      <c r="A1272" t="s">
        <v>1481</v>
      </c>
      <c r="D1272" t="s">
        <v>1521</v>
      </c>
      <c r="R1272" t="e">
        <f t="shared" si="19"/>
        <v>#DIV/0!</v>
      </c>
    </row>
    <row r="1273" spans="1:18" x14ac:dyDescent="0.25">
      <c r="A1273" t="s">
        <v>1482</v>
      </c>
      <c r="D1273" t="s">
        <v>1521</v>
      </c>
      <c r="R1273" t="e">
        <f t="shared" si="19"/>
        <v>#DIV/0!</v>
      </c>
    </row>
    <row r="1274" spans="1:18" x14ac:dyDescent="0.25">
      <c r="A1274" t="s">
        <v>1483</v>
      </c>
      <c r="D1274" t="s">
        <v>1521</v>
      </c>
      <c r="R1274" t="e">
        <f t="shared" si="19"/>
        <v>#DIV/0!</v>
      </c>
    </row>
    <row r="1275" spans="1:18" x14ac:dyDescent="0.25">
      <c r="A1275" t="s">
        <v>1484</v>
      </c>
      <c r="D1275" t="s">
        <v>1521</v>
      </c>
      <c r="R1275" t="e">
        <f t="shared" si="19"/>
        <v>#DIV/0!</v>
      </c>
    </row>
    <row r="1276" spans="1:18" x14ac:dyDescent="0.25">
      <c r="A1276" t="s">
        <v>1485</v>
      </c>
      <c r="D1276" t="s">
        <v>1521</v>
      </c>
      <c r="R1276" t="e">
        <f t="shared" si="19"/>
        <v>#DIV/0!</v>
      </c>
    </row>
    <row r="1277" spans="1:18" x14ac:dyDescent="0.25">
      <c r="A1277" t="s">
        <v>1486</v>
      </c>
      <c r="D1277" t="s">
        <v>1521</v>
      </c>
      <c r="R1277" t="e">
        <f t="shared" si="19"/>
        <v>#DIV/0!</v>
      </c>
    </row>
    <row r="1278" spans="1:18" x14ac:dyDescent="0.25">
      <c r="A1278" t="s">
        <v>1487</v>
      </c>
      <c r="D1278" t="s">
        <v>1521</v>
      </c>
      <c r="R1278" t="e">
        <f t="shared" si="19"/>
        <v>#DIV/0!</v>
      </c>
    </row>
    <row r="1279" spans="1:18" x14ac:dyDescent="0.25">
      <c r="A1279" t="s">
        <v>1488</v>
      </c>
      <c r="D1279" t="s">
        <v>1521</v>
      </c>
      <c r="R1279" t="e">
        <f t="shared" si="19"/>
        <v>#DIV/0!</v>
      </c>
    </row>
    <row r="1280" spans="1:18" x14ac:dyDescent="0.25">
      <c r="A1280" t="s">
        <v>1489</v>
      </c>
      <c r="D1280" t="s">
        <v>1521</v>
      </c>
      <c r="R1280" t="e">
        <f t="shared" si="19"/>
        <v>#DIV/0!</v>
      </c>
    </row>
    <row r="1281" spans="1:18" x14ac:dyDescent="0.25">
      <c r="A1281" t="s">
        <v>1490</v>
      </c>
      <c r="D1281" t="s">
        <v>1521</v>
      </c>
      <c r="R1281" t="e">
        <f t="shared" si="19"/>
        <v>#DIV/0!</v>
      </c>
    </row>
    <row r="1282" spans="1:18" x14ac:dyDescent="0.25">
      <c r="A1282" t="s">
        <v>1491</v>
      </c>
      <c r="D1282" t="s">
        <v>1521</v>
      </c>
      <c r="R1282" t="e">
        <f t="shared" si="19"/>
        <v>#DIV/0!</v>
      </c>
    </row>
    <row r="1283" spans="1:18" x14ac:dyDescent="0.25">
      <c r="A1283" t="s">
        <v>1492</v>
      </c>
      <c r="D1283" t="s">
        <v>1521</v>
      </c>
      <c r="R1283" t="e">
        <f t="shared" si="19"/>
        <v>#DIV/0!</v>
      </c>
    </row>
    <row r="1284" spans="1:18" x14ac:dyDescent="0.25">
      <c r="A1284" t="s">
        <v>1493</v>
      </c>
      <c r="D1284" t="s">
        <v>1521</v>
      </c>
      <c r="R1284" t="e">
        <f t="shared" si="19"/>
        <v>#DIV/0!</v>
      </c>
    </row>
    <row r="1285" spans="1:18" x14ac:dyDescent="0.25">
      <c r="A1285" t="s">
        <v>1494</v>
      </c>
      <c r="D1285" t="s">
        <v>1521</v>
      </c>
      <c r="R1285" t="e">
        <f t="shared" si="19"/>
        <v>#DIV/0!</v>
      </c>
    </row>
    <row r="1286" spans="1:18" x14ac:dyDescent="0.25">
      <c r="A1286" t="s">
        <v>1495</v>
      </c>
      <c r="D1286" t="s">
        <v>1521</v>
      </c>
      <c r="R1286" t="e">
        <f t="shared" si="19"/>
        <v>#DIV/0!</v>
      </c>
    </row>
    <row r="1287" spans="1:18" x14ac:dyDescent="0.25">
      <c r="A1287" t="s">
        <v>1496</v>
      </c>
      <c r="D1287" t="s">
        <v>1521</v>
      </c>
      <c r="R1287" t="e">
        <f t="shared" si="19"/>
        <v>#DIV/0!</v>
      </c>
    </row>
    <row r="1288" spans="1:18" x14ac:dyDescent="0.25">
      <c r="A1288" t="s">
        <v>1497</v>
      </c>
      <c r="D1288" t="s">
        <v>1521</v>
      </c>
      <c r="R1288" t="e">
        <f t="shared" si="19"/>
        <v>#DIV/0!</v>
      </c>
    </row>
    <row r="1289" spans="1:18" x14ac:dyDescent="0.25">
      <c r="A1289" t="s">
        <v>1498</v>
      </c>
      <c r="D1289" t="s">
        <v>1521</v>
      </c>
      <c r="R1289" t="e">
        <f t="shared" si="19"/>
        <v>#DIV/0!</v>
      </c>
    </row>
    <row r="1290" spans="1:18" x14ac:dyDescent="0.25">
      <c r="A1290" t="s">
        <v>1499</v>
      </c>
      <c r="D1290" t="s">
        <v>1521</v>
      </c>
      <c r="R1290" t="e">
        <f t="shared" si="19"/>
        <v>#DIV/0!</v>
      </c>
    </row>
    <row r="1291" spans="1:18" x14ac:dyDescent="0.25">
      <c r="A1291" t="s">
        <v>1500</v>
      </c>
      <c r="D1291" t="s">
        <v>1521</v>
      </c>
      <c r="R1291" t="e">
        <f t="shared" si="19"/>
        <v>#DIV/0!</v>
      </c>
    </row>
    <row r="1292" spans="1:18" x14ac:dyDescent="0.25">
      <c r="A1292" t="s">
        <v>1501</v>
      </c>
      <c r="D1292" t="s">
        <v>1521</v>
      </c>
      <c r="R1292" t="e">
        <f t="shared" si="19"/>
        <v>#DIV/0!</v>
      </c>
    </row>
    <row r="1293" spans="1:18" x14ac:dyDescent="0.25">
      <c r="A1293" t="s">
        <v>1502</v>
      </c>
      <c r="D1293" t="s">
        <v>1521</v>
      </c>
      <c r="R1293" t="e">
        <f t="shared" si="19"/>
        <v>#DIV/0!</v>
      </c>
    </row>
    <row r="1294" spans="1:18" x14ac:dyDescent="0.25">
      <c r="A1294" t="s">
        <v>1503</v>
      </c>
      <c r="D1294" t="s">
        <v>1521</v>
      </c>
      <c r="R1294" t="e">
        <f t="shared" si="19"/>
        <v>#DIV/0!</v>
      </c>
    </row>
    <row r="1295" spans="1:18" x14ac:dyDescent="0.25">
      <c r="A1295" t="s">
        <v>1504</v>
      </c>
      <c r="D1295" t="s">
        <v>1521</v>
      </c>
      <c r="R1295" t="e">
        <f t="shared" si="19"/>
        <v>#DIV/0!</v>
      </c>
    </row>
    <row r="1296" spans="1:18" x14ac:dyDescent="0.25">
      <c r="A1296" t="s">
        <v>1505</v>
      </c>
      <c r="D1296" t="s">
        <v>1521</v>
      </c>
      <c r="R1296" t="e">
        <f t="shared" si="19"/>
        <v>#DIV/0!</v>
      </c>
    </row>
    <row r="1297" spans="1:18" x14ac:dyDescent="0.25">
      <c r="A1297" t="s">
        <v>1506</v>
      </c>
      <c r="D1297" t="s">
        <v>1521</v>
      </c>
      <c r="R1297" t="e">
        <f t="shared" si="19"/>
        <v>#DIV/0!</v>
      </c>
    </row>
    <row r="1298" spans="1:18" x14ac:dyDescent="0.25">
      <c r="A1298" t="s">
        <v>1507</v>
      </c>
      <c r="D1298" t="s">
        <v>1521</v>
      </c>
      <c r="R1298" t="e">
        <f t="shared" si="19"/>
        <v>#DIV/0!</v>
      </c>
    </row>
    <row r="1299" spans="1:18" x14ac:dyDescent="0.25">
      <c r="A1299" t="s">
        <v>1508</v>
      </c>
      <c r="D1299" t="s">
        <v>1521</v>
      </c>
      <c r="R1299" t="e">
        <f t="shared" si="19"/>
        <v>#DIV/0!</v>
      </c>
    </row>
    <row r="1300" spans="1:18" x14ac:dyDescent="0.25">
      <c r="A1300" t="s">
        <v>1509</v>
      </c>
      <c r="D1300" t="s">
        <v>1521</v>
      </c>
      <c r="R1300" t="e">
        <f t="shared" si="19"/>
        <v>#DIV/0!</v>
      </c>
    </row>
    <row r="1301" spans="1:18" x14ac:dyDescent="0.25">
      <c r="A1301" t="s">
        <v>1510</v>
      </c>
      <c r="D1301" t="s">
        <v>1521</v>
      </c>
      <c r="R1301" t="e">
        <f t="shared" si="19"/>
        <v>#DIV/0!</v>
      </c>
    </row>
    <row r="1302" spans="1:18" x14ac:dyDescent="0.25">
      <c r="A1302" t="s">
        <v>1511</v>
      </c>
      <c r="D1302" t="s">
        <v>1521</v>
      </c>
      <c r="R1302" t="e">
        <f t="shared" ref="R1302:R1311" si="20">B1302/C1302</f>
        <v>#DIV/0!</v>
      </c>
    </row>
    <row r="1303" spans="1:18" x14ac:dyDescent="0.25">
      <c r="A1303" t="s">
        <v>1512</v>
      </c>
      <c r="D1303" t="s">
        <v>1521</v>
      </c>
      <c r="R1303" t="e">
        <f t="shared" si="20"/>
        <v>#DIV/0!</v>
      </c>
    </row>
    <row r="1304" spans="1:18" x14ac:dyDescent="0.25">
      <c r="A1304" t="s">
        <v>1513</v>
      </c>
      <c r="D1304" t="s">
        <v>1521</v>
      </c>
      <c r="R1304" t="e">
        <f t="shared" si="20"/>
        <v>#DIV/0!</v>
      </c>
    </row>
    <row r="1305" spans="1:18" x14ac:dyDescent="0.25">
      <c r="A1305" t="s">
        <v>1514</v>
      </c>
      <c r="D1305" t="s">
        <v>1521</v>
      </c>
      <c r="R1305" t="e">
        <f t="shared" si="20"/>
        <v>#DIV/0!</v>
      </c>
    </row>
    <row r="1306" spans="1:18" x14ac:dyDescent="0.25">
      <c r="A1306" t="s">
        <v>1515</v>
      </c>
      <c r="D1306" t="s">
        <v>1521</v>
      </c>
      <c r="R1306" t="e">
        <f t="shared" si="20"/>
        <v>#DIV/0!</v>
      </c>
    </row>
    <row r="1307" spans="1:18" x14ac:dyDescent="0.25">
      <c r="A1307" t="s">
        <v>1516</v>
      </c>
      <c r="D1307" t="s">
        <v>1521</v>
      </c>
      <c r="R1307" t="e">
        <f t="shared" si="20"/>
        <v>#DIV/0!</v>
      </c>
    </row>
    <row r="1308" spans="1:18" x14ac:dyDescent="0.25">
      <c r="A1308" t="s">
        <v>1517</v>
      </c>
      <c r="D1308" t="s">
        <v>1521</v>
      </c>
      <c r="R1308" t="e">
        <f t="shared" si="20"/>
        <v>#DIV/0!</v>
      </c>
    </row>
    <row r="1309" spans="1:18" x14ac:dyDescent="0.25">
      <c r="A1309" t="s">
        <v>1518</v>
      </c>
      <c r="D1309" t="s">
        <v>1521</v>
      </c>
      <c r="R1309" t="e">
        <f t="shared" si="20"/>
        <v>#DIV/0!</v>
      </c>
    </row>
    <row r="1310" spans="1:18" x14ac:dyDescent="0.25">
      <c r="A1310" t="s">
        <v>1519</v>
      </c>
      <c r="D1310" t="s">
        <v>1521</v>
      </c>
      <c r="R1310" t="e">
        <f t="shared" si="20"/>
        <v>#DIV/0!</v>
      </c>
    </row>
    <row r="1311" spans="1:18" x14ac:dyDescent="0.25">
      <c r="A1311" t="s">
        <v>1520</v>
      </c>
      <c r="D1311" t="s">
        <v>1521</v>
      </c>
      <c r="R1311" t="e">
        <f t="shared" si="20"/>
        <v>#DIV/0!</v>
      </c>
    </row>
  </sheetData>
  <sheetProtection algorithmName="SHA-512" hashValue="Mt8jd9qYYKbh0jRjqKfHf8QY3pjDPkk9IKNrFxqEvC1zX+4/gmp0ylotIDd/7IXuaBJ5JPUK8SmDC0dq9XDK8A==" saltValue="RG2zPPSP66AGuz+S/Vix5g==" spinCount="100000" sheet="1" objects="1" scenarios="1"/>
  <mergeCells count="1">
    <mergeCell ref="A468:H468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H1:AB252"/>
  <sheetViews>
    <sheetView topLeftCell="M34" workbookViewId="0">
      <selection sqref="A1:B1"/>
    </sheetView>
  </sheetViews>
  <sheetFormatPr defaultRowHeight="15" x14ac:dyDescent="0.25"/>
  <cols>
    <col min="8" max="8" width="15.7109375"/>
    <col min="9" max="9" width="15.7109375" customWidth="1"/>
    <col min="10" max="10" width="13.7109375" customWidth="1"/>
    <col min="11" max="11" width="15.7109375" customWidth="1"/>
    <col min="12" max="12" width="12.42578125" customWidth="1"/>
    <col min="13" max="13" width="7.42578125" customWidth="1"/>
    <col min="14" max="14" width="10.85546875" customWidth="1"/>
    <col min="15" max="16" width="13.7109375" customWidth="1"/>
    <col min="17" max="17" width="14.85546875" customWidth="1"/>
    <col min="18" max="18" width="13.28515625" customWidth="1"/>
    <col min="19" max="19" width="12.28515625" customWidth="1"/>
    <col min="20" max="20" width="19.42578125" customWidth="1"/>
    <col min="21" max="21" width="14.42578125" customWidth="1"/>
    <col min="22" max="22" width="13.28515625" customWidth="1"/>
    <col min="23" max="23" width="15.42578125" customWidth="1"/>
    <col min="24" max="24" width="12.85546875" customWidth="1"/>
    <col min="25" max="25" width="10.85546875" customWidth="1"/>
    <col min="26" max="27" width="16.7109375" customWidth="1"/>
    <col min="28" max="28" width="10.7109375" customWidth="1"/>
  </cols>
  <sheetData>
    <row r="1" spans="8:28" x14ac:dyDescent="0.25">
      <c r="H1" s="1">
        <v>5.5599999999999997E-2</v>
      </c>
      <c r="L1" s="2"/>
      <c r="AB1" s="3" t="s">
        <v>0</v>
      </c>
    </row>
    <row r="2" spans="8:28" x14ac:dyDescent="0.25">
      <c r="H2" s="1">
        <v>-0.14000000000000001</v>
      </c>
      <c r="I2" s="4" t="s">
        <v>1</v>
      </c>
      <c r="L2" s="2"/>
      <c r="AB2" s="3" t="s">
        <v>2</v>
      </c>
    </row>
    <row r="3" spans="8:28" x14ac:dyDescent="0.25">
      <c r="H3" s="1">
        <v>0</v>
      </c>
      <c r="L3" s="2"/>
      <c r="AB3" s="3" t="s">
        <v>3</v>
      </c>
    </row>
    <row r="4" spans="8:28" x14ac:dyDescent="0.25">
      <c r="H4" s="1">
        <v>0</v>
      </c>
      <c r="L4" s="2"/>
      <c r="AB4" s="3" t="s">
        <v>4</v>
      </c>
    </row>
    <row r="5" spans="8:28" x14ac:dyDescent="0.25">
      <c r="H5" s="1">
        <v>0</v>
      </c>
      <c r="L5" s="2"/>
      <c r="AB5" s="3" t="s">
        <v>5</v>
      </c>
    </row>
    <row r="6" spans="8:28" x14ac:dyDescent="0.25">
      <c r="H6" s="1">
        <v>0</v>
      </c>
      <c r="L6" s="2"/>
      <c r="AB6" s="3" t="s">
        <v>6</v>
      </c>
    </row>
    <row r="7" spans="8:28" x14ac:dyDescent="0.25">
      <c r="H7" s="5"/>
      <c r="L7" s="2"/>
      <c r="AB7" s="3" t="s">
        <v>7</v>
      </c>
    </row>
    <row r="8" spans="8:28" x14ac:dyDescent="0.25">
      <c r="H8" s="6"/>
      <c r="L8" s="2"/>
    </row>
    <row r="9" spans="8:28" ht="18.75" x14ac:dyDescent="0.3">
      <c r="H9" s="7" t="s">
        <v>8</v>
      </c>
      <c r="I9" s="8" t="s">
        <v>8</v>
      </c>
      <c r="J9" s="9" t="s">
        <v>8</v>
      </c>
      <c r="L9" s="10"/>
      <c r="M9" s="9" t="s">
        <v>9</v>
      </c>
      <c r="N9" s="11"/>
      <c r="X9" s="12"/>
    </row>
    <row r="10" spans="8:28" x14ac:dyDescent="0.25">
      <c r="H10" s="5"/>
    </row>
    <row r="11" spans="8:28" x14ac:dyDescent="0.25">
      <c r="H11" s="13" t="s">
        <v>10</v>
      </c>
      <c r="I11" s="14"/>
      <c r="J11" s="14"/>
      <c r="K11" s="14"/>
      <c r="L11" s="15"/>
      <c r="M11" s="16"/>
      <c r="N11" s="13" t="s">
        <v>11</v>
      </c>
      <c r="O11" s="14"/>
      <c r="P11" s="14"/>
      <c r="Q11" s="14"/>
      <c r="R11" s="15"/>
      <c r="T11" s="13" t="s">
        <v>12</v>
      </c>
      <c r="U11" s="14"/>
      <c r="V11" s="14"/>
      <c r="W11" s="14"/>
      <c r="X11" s="15"/>
    </row>
    <row r="12" spans="8:28" x14ac:dyDescent="0.25">
      <c r="H12" s="17"/>
      <c r="I12" s="18" t="s">
        <v>8</v>
      </c>
      <c r="J12" s="18" t="s">
        <v>8</v>
      </c>
      <c r="K12" s="18" t="s">
        <v>8</v>
      </c>
      <c r="L12" s="18"/>
      <c r="N12" s="17"/>
      <c r="O12" s="18" t="s">
        <v>8</v>
      </c>
      <c r="P12" s="18" t="s">
        <v>8</v>
      </c>
      <c r="Q12" s="18" t="s">
        <v>8</v>
      </c>
      <c r="R12" s="18"/>
      <c r="T12" s="17"/>
      <c r="U12" s="18" t="s">
        <v>8</v>
      </c>
      <c r="V12" s="18" t="s">
        <v>8</v>
      </c>
      <c r="W12" s="18" t="s">
        <v>8</v>
      </c>
      <c r="X12" s="18"/>
    </row>
    <row r="13" spans="8:28" x14ac:dyDescent="0.25">
      <c r="H13" s="19" t="s">
        <v>8</v>
      </c>
      <c r="I13" s="20" t="s">
        <v>8</v>
      </c>
      <c r="J13" s="21" t="s">
        <v>13</v>
      </c>
      <c r="K13" s="21" t="s">
        <v>14</v>
      </c>
      <c r="L13" s="19"/>
      <c r="N13" s="19" t="s">
        <v>8</v>
      </c>
      <c r="O13" s="20" t="s">
        <v>8</v>
      </c>
      <c r="P13" s="21" t="s">
        <v>13</v>
      </c>
      <c r="Q13" s="21" t="s">
        <v>14</v>
      </c>
      <c r="R13" s="19"/>
      <c r="T13" s="19" t="s">
        <v>8</v>
      </c>
      <c r="U13" s="20" t="s">
        <v>8</v>
      </c>
      <c r="V13" s="21" t="s">
        <v>13</v>
      </c>
      <c r="W13" s="21" t="s">
        <v>14</v>
      </c>
      <c r="X13" s="19"/>
    </row>
    <row r="14" spans="8:28" x14ac:dyDescent="0.25">
      <c r="H14" s="22" t="s">
        <v>15</v>
      </c>
      <c r="I14" s="23" t="s">
        <v>16</v>
      </c>
      <c r="J14" s="23" t="s">
        <v>17</v>
      </c>
      <c r="K14" s="23" t="s">
        <v>18</v>
      </c>
      <c r="L14" s="23" t="s">
        <v>19</v>
      </c>
      <c r="N14" s="22" t="s">
        <v>15</v>
      </c>
      <c r="O14" s="23" t="s">
        <v>16</v>
      </c>
      <c r="P14" s="23" t="s">
        <v>17</v>
      </c>
      <c r="Q14" s="23" t="s">
        <v>18</v>
      </c>
      <c r="R14" s="23" t="s">
        <v>19</v>
      </c>
      <c r="T14" s="22" t="s">
        <v>15</v>
      </c>
      <c r="U14" s="23" t="s">
        <v>16</v>
      </c>
      <c r="V14" s="23" t="s">
        <v>17</v>
      </c>
      <c r="W14" s="23" t="s">
        <v>18</v>
      </c>
      <c r="X14" s="23" t="s">
        <v>19</v>
      </c>
    </row>
    <row r="15" spans="8:28" x14ac:dyDescent="0.25">
      <c r="H15" s="24" t="s">
        <v>20</v>
      </c>
      <c r="I15" s="25"/>
      <c r="J15" s="24"/>
      <c r="K15" s="24"/>
      <c r="L15" s="25"/>
      <c r="N15" s="25" t="s">
        <v>20</v>
      </c>
      <c r="O15" s="25"/>
      <c r="P15" s="25"/>
      <c r="Q15" s="25"/>
      <c r="R15" s="25"/>
      <c r="T15" s="25" t="s">
        <v>20</v>
      </c>
      <c r="U15" s="25"/>
      <c r="V15" s="25"/>
      <c r="W15" s="25"/>
      <c r="X15" s="25"/>
    </row>
    <row r="16" spans="8:28" x14ac:dyDescent="0.25">
      <c r="H16" s="26" t="s">
        <v>21</v>
      </c>
      <c r="I16" s="27">
        <v>457.02</v>
      </c>
      <c r="J16" s="27">
        <v>382.5</v>
      </c>
      <c r="K16" s="28" t="s">
        <v>22</v>
      </c>
      <c r="L16" s="28" t="s">
        <v>22</v>
      </c>
      <c r="N16" s="26" t="s">
        <v>21</v>
      </c>
      <c r="O16" s="27">
        <v>365.62</v>
      </c>
      <c r="P16" s="27">
        <v>306</v>
      </c>
      <c r="Q16" s="28" t="s">
        <v>22</v>
      </c>
      <c r="R16" s="28" t="s">
        <v>22</v>
      </c>
      <c r="T16" s="29" t="s">
        <v>21</v>
      </c>
      <c r="U16" s="27">
        <v>91.399999999999977</v>
      </c>
      <c r="V16" s="27">
        <v>76.5</v>
      </c>
      <c r="W16" s="28" t="s">
        <v>22</v>
      </c>
      <c r="X16" s="28" t="s">
        <v>22</v>
      </c>
    </row>
    <row r="17" spans="8:28" x14ac:dyDescent="0.25">
      <c r="H17" s="26" t="s">
        <v>23</v>
      </c>
      <c r="I17" s="27">
        <v>914.04</v>
      </c>
      <c r="J17" s="27">
        <v>764.98</v>
      </c>
      <c r="K17" s="30" t="s">
        <v>22</v>
      </c>
      <c r="L17" s="30" t="s">
        <v>22</v>
      </c>
      <c r="N17" s="26" t="s">
        <v>23</v>
      </c>
      <c r="O17" s="27">
        <v>731.23</v>
      </c>
      <c r="P17" s="27">
        <v>611.98</v>
      </c>
      <c r="Q17" s="30" t="s">
        <v>22</v>
      </c>
      <c r="R17" s="30" t="s">
        <v>22</v>
      </c>
      <c r="T17" s="26" t="s">
        <v>23</v>
      </c>
      <c r="U17" s="27">
        <v>182.80999999999995</v>
      </c>
      <c r="V17" s="27">
        <v>153</v>
      </c>
      <c r="W17" s="30" t="s">
        <v>22</v>
      </c>
      <c r="X17" s="30" t="s">
        <v>22</v>
      </c>
    </row>
    <row r="18" spans="8:28" x14ac:dyDescent="0.25">
      <c r="H18" s="31" t="s">
        <v>24</v>
      </c>
      <c r="I18" s="32">
        <v>1256.8</v>
      </c>
      <c r="J18" s="32">
        <v>1051.8499999999999</v>
      </c>
      <c r="K18" s="33" t="s">
        <v>22</v>
      </c>
      <c r="L18" s="33" t="s">
        <v>22</v>
      </c>
      <c r="N18" s="31" t="s">
        <v>24</v>
      </c>
      <c r="O18" s="32">
        <v>1005.44</v>
      </c>
      <c r="P18" s="32">
        <v>841.48</v>
      </c>
      <c r="Q18" s="33" t="s">
        <v>22</v>
      </c>
      <c r="R18" s="33" t="s">
        <v>22</v>
      </c>
      <c r="T18" s="31" t="s">
        <v>24</v>
      </c>
      <c r="U18" s="32">
        <v>251.3599999999999</v>
      </c>
      <c r="V18" s="32">
        <v>210.36999999999989</v>
      </c>
      <c r="W18" s="33" t="s">
        <v>22</v>
      </c>
      <c r="X18" s="33" t="s">
        <v>22</v>
      </c>
    </row>
    <row r="20" spans="8:28" x14ac:dyDescent="0.25">
      <c r="H20" s="13" t="s">
        <v>25</v>
      </c>
      <c r="I20" s="14"/>
      <c r="J20" s="14"/>
      <c r="K20" s="14"/>
      <c r="L20" s="14"/>
      <c r="N20" s="13" t="s">
        <v>26</v>
      </c>
      <c r="O20" s="14"/>
      <c r="P20" s="14"/>
      <c r="Q20" s="14"/>
      <c r="R20" s="14"/>
      <c r="T20" s="13" t="s">
        <v>27</v>
      </c>
      <c r="U20" s="14"/>
      <c r="V20" s="14"/>
      <c r="W20" s="14"/>
      <c r="X20" s="14"/>
    </row>
    <row r="21" spans="8:28" x14ac:dyDescent="0.25">
      <c r="H21" s="17"/>
      <c r="I21" s="18" t="s">
        <v>8</v>
      </c>
      <c r="J21" s="18" t="s">
        <v>8</v>
      </c>
      <c r="K21" s="18" t="s">
        <v>8</v>
      </c>
      <c r="L21" s="18"/>
      <c r="N21" s="17"/>
      <c r="O21" s="18" t="s">
        <v>8</v>
      </c>
      <c r="P21" s="18" t="s">
        <v>8</v>
      </c>
      <c r="Q21" s="18" t="s">
        <v>8</v>
      </c>
      <c r="R21" s="18"/>
      <c r="T21" s="17"/>
      <c r="U21" s="18" t="s">
        <v>8</v>
      </c>
      <c r="V21" s="18" t="s">
        <v>8</v>
      </c>
      <c r="W21" s="18" t="s">
        <v>8</v>
      </c>
      <c r="X21" s="18"/>
    </row>
    <row r="22" spans="8:28" x14ac:dyDescent="0.25">
      <c r="H22" s="19" t="s">
        <v>8</v>
      </c>
      <c r="I22" s="20" t="s">
        <v>8</v>
      </c>
      <c r="J22" s="21" t="s">
        <v>13</v>
      </c>
      <c r="K22" s="21" t="s">
        <v>14</v>
      </c>
      <c r="L22" s="19"/>
      <c r="N22" s="19" t="s">
        <v>8</v>
      </c>
      <c r="O22" s="20" t="s">
        <v>8</v>
      </c>
      <c r="P22" s="21" t="s">
        <v>13</v>
      </c>
      <c r="Q22" s="21" t="s">
        <v>14</v>
      </c>
      <c r="R22" s="19"/>
      <c r="T22" s="19" t="s">
        <v>8</v>
      </c>
      <c r="U22" s="20" t="s">
        <v>8</v>
      </c>
      <c r="V22" s="21" t="s">
        <v>13</v>
      </c>
      <c r="W22" s="21" t="s">
        <v>14</v>
      </c>
      <c r="X22" s="19"/>
    </row>
    <row r="23" spans="8:28" x14ac:dyDescent="0.25">
      <c r="H23" s="22" t="s">
        <v>15</v>
      </c>
      <c r="I23" s="23" t="s">
        <v>16</v>
      </c>
      <c r="J23" s="23" t="s">
        <v>17</v>
      </c>
      <c r="K23" s="23" t="s">
        <v>18</v>
      </c>
      <c r="L23" s="23" t="s">
        <v>19</v>
      </c>
      <c r="N23" s="22" t="s">
        <v>15</v>
      </c>
      <c r="O23" s="23" t="s">
        <v>16</v>
      </c>
      <c r="P23" s="23" t="s">
        <v>17</v>
      </c>
      <c r="Q23" s="23" t="s">
        <v>18</v>
      </c>
      <c r="R23" s="23" t="s">
        <v>19</v>
      </c>
      <c r="T23" s="22" t="s">
        <v>15</v>
      </c>
      <c r="U23" s="23" t="s">
        <v>16</v>
      </c>
      <c r="V23" s="23" t="s">
        <v>17</v>
      </c>
      <c r="W23" s="23" t="s">
        <v>18</v>
      </c>
      <c r="X23" s="23" t="s">
        <v>19</v>
      </c>
    </row>
    <row r="24" spans="8:28" x14ac:dyDescent="0.25">
      <c r="H24" s="24" t="s">
        <v>20</v>
      </c>
      <c r="I24" s="24"/>
      <c r="J24" s="24"/>
      <c r="K24" s="24"/>
      <c r="L24" s="24"/>
      <c r="N24" s="24" t="s">
        <v>20</v>
      </c>
      <c r="O24" s="24"/>
      <c r="P24" s="24"/>
      <c r="Q24" s="24"/>
      <c r="R24" s="24"/>
      <c r="T24" s="24" t="s">
        <v>20</v>
      </c>
      <c r="U24" s="24"/>
      <c r="V24" s="24"/>
      <c r="W24" s="24"/>
      <c r="X24" s="24"/>
    </row>
    <row r="25" spans="8:28" x14ac:dyDescent="0.25">
      <c r="H25" s="34" t="s">
        <v>21</v>
      </c>
      <c r="I25" s="35">
        <v>990.21</v>
      </c>
      <c r="J25" s="35">
        <v>828.74</v>
      </c>
      <c r="K25" s="30" t="s">
        <v>22</v>
      </c>
      <c r="L25" s="30" t="s">
        <v>22</v>
      </c>
      <c r="N25" s="34" t="s">
        <v>21</v>
      </c>
      <c r="O25" s="36">
        <v>792.17</v>
      </c>
      <c r="P25" s="36">
        <v>662.99</v>
      </c>
      <c r="Q25" s="30" t="s">
        <v>22</v>
      </c>
      <c r="R25" s="30" t="s">
        <v>22</v>
      </c>
      <c r="T25" s="36" t="s">
        <v>21</v>
      </c>
      <c r="U25" s="36">
        <v>198.04000000000008</v>
      </c>
      <c r="V25" s="30">
        <v>165.75</v>
      </c>
      <c r="W25" s="30" t="s">
        <v>22</v>
      </c>
      <c r="X25" s="30" t="s">
        <v>22</v>
      </c>
      <c r="AB25" t="e">
        <v>#DIV/0!</v>
      </c>
    </row>
    <row r="26" spans="8:28" x14ac:dyDescent="0.25">
      <c r="H26" s="34" t="s">
        <v>23</v>
      </c>
      <c r="I26" s="35">
        <v>1980.42</v>
      </c>
      <c r="J26" s="35">
        <v>1657.45</v>
      </c>
      <c r="K26" s="30" t="s">
        <v>22</v>
      </c>
      <c r="L26" s="30" t="s">
        <v>22</v>
      </c>
      <c r="N26" s="34" t="s">
        <v>23</v>
      </c>
      <c r="O26" s="36">
        <v>1584.34</v>
      </c>
      <c r="P26" s="36">
        <v>1325.96</v>
      </c>
      <c r="Q26" s="30" t="s">
        <v>22</v>
      </c>
      <c r="R26" s="30" t="s">
        <v>22</v>
      </c>
      <c r="T26" s="36" t="s">
        <v>23</v>
      </c>
      <c r="U26" s="36">
        <v>396.08000000000015</v>
      </c>
      <c r="V26" s="30">
        <v>331.49</v>
      </c>
      <c r="W26" s="30" t="s">
        <v>22</v>
      </c>
      <c r="X26" s="30" t="s">
        <v>22</v>
      </c>
      <c r="AB26" t="e">
        <v>#DIV/0!</v>
      </c>
    </row>
    <row r="27" spans="8:28" x14ac:dyDescent="0.25">
      <c r="H27" s="34" t="s">
        <v>24</v>
      </c>
      <c r="I27" s="35">
        <v>2723.07</v>
      </c>
      <c r="J27" s="35">
        <v>2279</v>
      </c>
      <c r="K27" s="30" t="s">
        <v>22</v>
      </c>
      <c r="L27" s="30" t="s">
        <v>22</v>
      </c>
      <c r="N27" s="34" t="s">
        <v>24</v>
      </c>
      <c r="O27" s="36">
        <v>2178.46</v>
      </c>
      <c r="P27" s="36">
        <v>1823.2</v>
      </c>
      <c r="Q27" s="30" t="s">
        <v>22</v>
      </c>
      <c r="R27" s="30" t="s">
        <v>22</v>
      </c>
      <c r="T27" s="36" t="s">
        <v>24</v>
      </c>
      <c r="U27" s="36">
        <v>544.61000000000013</v>
      </c>
      <c r="V27" s="30">
        <v>455.79999999999995</v>
      </c>
      <c r="W27" s="30" t="s">
        <v>22</v>
      </c>
      <c r="X27" s="30" t="s">
        <v>22</v>
      </c>
      <c r="AB27" t="e">
        <v>#DIV/0!</v>
      </c>
    </row>
    <row r="28" spans="8:28" x14ac:dyDescent="0.25">
      <c r="H28" s="37" t="s">
        <v>28</v>
      </c>
      <c r="I28" s="38"/>
      <c r="J28" s="39"/>
      <c r="K28" s="40"/>
      <c r="L28" s="40"/>
      <c r="N28" s="37" t="s">
        <v>28</v>
      </c>
      <c r="O28" s="41"/>
      <c r="P28" s="40"/>
      <c r="Q28" s="40"/>
      <c r="R28" s="40"/>
      <c r="T28" s="41" t="s">
        <v>28</v>
      </c>
      <c r="U28" s="40"/>
      <c r="V28" s="40"/>
      <c r="W28" s="40"/>
      <c r="X28" s="40"/>
      <c r="AB28" t="e">
        <v>#DIV/0!</v>
      </c>
    </row>
    <row r="29" spans="8:28" x14ac:dyDescent="0.25">
      <c r="H29" s="34" t="s">
        <v>21</v>
      </c>
      <c r="I29" s="35">
        <v>990.21</v>
      </c>
      <c r="J29" s="35">
        <v>828.74</v>
      </c>
      <c r="K29" s="30" t="s">
        <v>22</v>
      </c>
      <c r="L29" s="30" t="s">
        <v>22</v>
      </c>
      <c r="N29" s="34" t="s">
        <v>21</v>
      </c>
      <c r="O29" s="36">
        <v>792.17</v>
      </c>
      <c r="P29" s="36">
        <v>662.99</v>
      </c>
      <c r="Q29" s="30" t="s">
        <v>22</v>
      </c>
      <c r="R29" s="30" t="s">
        <v>22</v>
      </c>
      <c r="T29" s="36" t="s">
        <v>21</v>
      </c>
      <c r="U29" s="36">
        <v>198.04000000000008</v>
      </c>
      <c r="V29" s="30">
        <v>165.75</v>
      </c>
      <c r="W29" s="30" t="s">
        <v>22</v>
      </c>
      <c r="X29" s="30" t="s">
        <v>22</v>
      </c>
      <c r="Z29" s="42"/>
      <c r="AA29" s="42"/>
      <c r="AB29" s="43" t="e">
        <v>#DIV/0!</v>
      </c>
    </row>
    <row r="30" spans="8:28" x14ac:dyDescent="0.25">
      <c r="H30" s="34" t="s">
        <v>23</v>
      </c>
      <c r="I30" s="35">
        <v>1980.42</v>
      </c>
      <c r="J30" s="35">
        <v>1657.45</v>
      </c>
      <c r="K30" s="30" t="s">
        <v>22</v>
      </c>
      <c r="L30" s="30" t="s">
        <v>22</v>
      </c>
      <c r="N30" s="34" t="s">
        <v>23</v>
      </c>
      <c r="O30" s="36">
        <v>1584.34</v>
      </c>
      <c r="P30" s="36">
        <v>1325.96</v>
      </c>
      <c r="Q30" s="30" t="s">
        <v>22</v>
      </c>
      <c r="R30" s="30" t="s">
        <v>22</v>
      </c>
      <c r="T30" s="36" t="s">
        <v>23</v>
      </c>
      <c r="U30" s="36">
        <v>396.08000000000015</v>
      </c>
      <c r="V30" s="30">
        <v>331.49</v>
      </c>
      <c r="W30" s="30" t="s">
        <v>22</v>
      </c>
      <c r="X30" s="30" t="s">
        <v>22</v>
      </c>
      <c r="Z30" s="42"/>
      <c r="AA30" s="42"/>
      <c r="AB30" s="43" t="e">
        <v>#DIV/0!</v>
      </c>
    </row>
    <row r="31" spans="8:28" x14ac:dyDescent="0.25">
      <c r="H31" s="34" t="s">
        <v>24</v>
      </c>
      <c r="I31" s="35">
        <v>2723.07</v>
      </c>
      <c r="J31" s="35">
        <v>2279</v>
      </c>
      <c r="K31" s="30" t="s">
        <v>22</v>
      </c>
      <c r="L31" s="30" t="s">
        <v>22</v>
      </c>
      <c r="N31" s="34" t="s">
        <v>24</v>
      </c>
      <c r="O31" s="36">
        <v>2178.46</v>
      </c>
      <c r="P31" s="36">
        <v>1823.2</v>
      </c>
      <c r="Q31" s="30" t="s">
        <v>22</v>
      </c>
      <c r="R31" s="30" t="s">
        <v>22</v>
      </c>
      <c r="T31" s="36" t="s">
        <v>24</v>
      </c>
      <c r="U31" s="36">
        <v>544.61000000000013</v>
      </c>
      <c r="V31" s="30">
        <v>455.79999999999995</v>
      </c>
      <c r="W31" s="30" t="s">
        <v>22</v>
      </c>
      <c r="X31" s="30" t="s">
        <v>22</v>
      </c>
      <c r="Z31" s="42"/>
      <c r="AA31" s="42"/>
      <c r="AB31" s="43" t="e">
        <v>#DIV/0!</v>
      </c>
    </row>
    <row r="32" spans="8:28" x14ac:dyDescent="0.25">
      <c r="H32" s="34" t="s">
        <v>29</v>
      </c>
      <c r="I32" s="35">
        <v>1342.51</v>
      </c>
      <c r="J32" s="35">
        <v>1113.94</v>
      </c>
      <c r="K32" s="30" t="s">
        <v>22</v>
      </c>
      <c r="L32" s="30" t="s">
        <v>22</v>
      </c>
      <c r="N32" s="34" t="s">
        <v>29</v>
      </c>
      <c r="O32" s="36">
        <v>1074.01</v>
      </c>
      <c r="P32" s="36">
        <v>891.15</v>
      </c>
      <c r="Q32" s="30" t="s">
        <v>22</v>
      </c>
      <c r="R32" s="30" t="s">
        <v>22</v>
      </c>
      <c r="T32" s="36" t="s">
        <v>29</v>
      </c>
      <c r="U32" s="36">
        <v>268.5</v>
      </c>
      <c r="V32" s="30">
        <v>222.79000000000008</v>
      </c>
      <c r="W32" s="30" t="s">
        <v>22</v>
      </c>
      <c r="X32" s="30" t="s">
        <v>22</v>
      </c>
      <c r="Z32" s="42"/>
      <c r="AA32" s="42"/>
      <c r="AB32" s="43" t="e">
        <v>#DIV/0!</v>
      </c>
    </row>
    <row r="33" spans="8:28" x14ac:dyDescent="0.25">
      <c r="H33" s="34" t="s">
        <v>30</v>
      </c>
      <c r="I33" s="35">
        <v>1784.35</v>
      </c>
      <c r="J33" s="35">
        <v>1483.73</v>
      </c>
      <c r="K33" s="30" t="s">
        <v>22</v>
      </c>
      <c r="L33" s="30" t="s">
        <v>22</v>
      </c>
      <c r="N33" s="44" t="s">
        <v>30</v>
      </c>
      <c r="O33" s="36">
        <v>1427.48</v>
      </c>
      <c r="P33" s="36">
        <v>1186.98</v>
      </c>
      <c r="Q33" s="30" t="s">
        <v>22</v>
      </c>
      <c r="R33" s="30" t="s">
        <v>22</v>
      </c>
      <c r="T33" s="36" t="s">
        <v>30</v>
      </c>
      <c r="U33" s="36">
        <v>356.86999999999989</v>
      </c>
      <c r="V33" s="30">
        <v>296.75</v>
      </c>
      <c r="W33" s="30" t="s">
        <v>22</v>
      </c>
      <c r="X33" s="30" t="s">
        <v>22</v>
      </c>
      <c r="Z33" s="42"/>
      <c r="AA33" s="42"/>
      <c r="AB33" s="43" t="e">
        <v>#DIV/0!</v>
      </c>
    </row>
    <row r="34" spans="8:28" x14ac:dyDescent="0.25">
      <c r="H34" s="45" t="s">
        <v>31</v>
      </c>
      <c r="I34" s="35">
        <v>1160.19</v>
      </c>
      <c r="J34" s="35">
        <v>931.62</v>
      </c>
      <c r="K34" s="30" t="s">
        <v>22</v>
      </c>
      <c r="L34" s="30" t="s">
        <v>22</v>
      </c>
      <c r="N34" s="45" t="s">
        <v>31</v>
      </c>
      <c r="O34" s="36">
        <v>928.15</v>
      </c>
      <c r="P34" s="36">
        <v>745.3</v>
      </c>
      <c r="Q34" s="30" t="s">
        <v>22</v>
      </c>
      <c r="R34" s="30" t="s">
        <v>22</v>
      </c>
      <c r="T34" s="36" t="s">
        <v>31</v>
      </c>
      <c r="U34" s="36">
        <v>232.04000000000008</v>
      </c>
      <c r="V34" s="30">
        <v>186.32000000000005</v>
      </c>
      <c r="W34" s="30" t="s">
        <v>22</v>
      </c>
      <c r="X34" s="30" t="s">
        <v>22</v>
      </c>
      <c r="Z34" s="42"/>
      <c r="AA34" s="42"/>
      <c r="AB34" s="1"/>
    </row>
    <row r="35" spans="8:28" x14ac:dyDescent="0.25">
      <c r="H35" s="45" t="s">
        <v>32</v>
      </c>
      <c r="I35" s="35">
        <v>1602.03</v>
      </c>
      <c r="J35" s="35">
        <v>1301.4100000000001</v>
      </c>
      <c r="K35" s="30" t="s">
        <v>22</v>
      </c>
      <c r="L35" s="30" t="s">
        <v>22</v>
      </c>
      <c r="N35" s="45" t="s">
        <v>32</v>
      </c>
      <c r="O35" s="36">
        <v>1281.6199999999999</v>
      </c>
      <c r="P35" s="36">
        <v>1041.1300000000001</v>
      </c>
      <c r="Q35" s="30" t="s">
        <v>22</v>
      </c>
      <c r="R35" s="30" t="s">
        <v>22</v>
      </c>
      <c r="T35" s="36" t="s">
        <v>32</v>
      </c>
      <c r="U35" s="36">
        <v>320.41000000000008</v>
      </c>
      <c r="V35" s="30">
        <v>260.27999999999997</v>
      </c>
      <c r="W35" s="30" t="s">
        <v>22</v>
      </c>
      <c r="X35" s="30" t="s">
        <v>22</v>
      </c>
      <c r="Z35" s="42"/>
      <c r="AA35" s="42"/>
      <c r="AB35" s="1"/>
    </row>
    <row r="36" spans="8:28" x14ac:dyDescent="0.25">
      <c r="H36" s="46" t="s">
        <v>33</v>
      </c>
      <c r="I36" s="47">
        <v>1237.3800000000001</v>
      </c>
      <c r="J36" s="47">
        <v>936.76</v>
      </c>
      <c r="K36" s="33" t="s">
        <v>22</v>
      </c>
      <c r="L36" s="33" t="s">
        <v>22</v>
      </c>
      <c r="N36" s="45" t="s">
        <v>33</v>
      </c>
      <c r="O36" s="48">
        <v>989.9</v>
      </c>
      <c r="P36" s="48">
        <v>749.41</v>
      </c>
      <c r="Q36" s="33" t="s">
        <v>22</v>
      </c>
      <c r="R36" s="33" t="s">
        <v>22</v>
      </c>
      <c r="T36" s="48" t="s">
        <v>33</v>
      </c>
      <c r="U36" s="48">
        <v>247.48000000000013</v>
      </c>
      <c r="V36" s="33">
        <v>187.35000000000002</v>
      </c>
      <c r="W36" s="33" t="s">
        <v>22</v>
      </c>
      <c r="X36" s="33" t="s">
        <v>22</v>
      </c>
      <c r="Z36" s="42"/>
      <c r="AA36" s="42"/>
      <c r="AB36" s="1"/>
    </row>
    <row r="37" spans="8:28" x14ac:dyDescent="0.25">
      <c r="H37" s="37" t="s">
        <v>34</v>
      </c>
      <c r="I37" s="38"/>
      <c r="J37" s="49"/>
      <c r="K37" s="50"/>
      <c r="L37" s="50"/>
      <c r="N37" s="37" t="s">
        <v>34</v>
      </c>
      <c r="O37" s="41"/>
      <c r="P37" s="51"/>
      <c r="Q37" s="50"/>
      <c r="R37" s="50"/>
      <c r="T37" s="41" t="s">
        <v>34</v>
      </c>
      <c r="U37" s="51"/>
      <c r="V37" s="50"/>
      <c r="W37" s="50"/>
      <c r="X37" s="50"/>
      <c r="AB37" t="e">
        <v>#VALUE!</v>
      </c>
    </row>
    <row r="38" spans="8:28" x14ac:dyDescent="0.25">
      <c r="H38" s="52" t="s">
        <v>35</v>
      </c>
      <c r="I38" s="53">
        <v>352.3</v>
      </c>
      <c r="J38" s="53">
        <v>285.2</v>
      </c>
      <c r="K38" s="28" t="s">
        <v>22</v>
      </c>
      <c r="L38" s="28" t="s">
        <v>22</v>
      </c>
      <c r="N38" s="52" t="s">
        <v>35</v>
      </c>
      <c r="O38" s="54">
        <v>281.83999999999997</v>
      </c>
      <c r="P38" s="54">
        <v>228.16</v>
      </c>
      <c r="Q38" s="28" t="s">
        <v>22</v>
      </c>
      <c r="R38" s="28" t="s">
        <v>22</v>
      </c>
      <c r="T38" s="54" t="s">
        <v>35</v>
      </c>
      <c r="U38" s="54">
        <v>70.460000000000036</v>
      </c>
      <c r="V38" s="28">
        <v>57.039999999999992</v>
      </c>
      <c r="W38" s="28" t="s">
        <v>22</v>
      </c>
      <c r="X38" s="28" t="s">
        <v>22</v>
      </c>
      <c r="Z38" s="55"/>
      <c r="AA38" s="55"/>
      <c r="AB38" s="55" t="e">
        <v>#DIV/0!</v>
      </c>
    </row>
    <row r="39" spans="8:28" x14ac:dyDescent="0.25">
      <c r="H39" s="34" t="s">
        <v>36</v>
      </c>
      <c r="I39" s="35">
        <v>704.6</v>
      </c>
      <c r="J39" s="35">
        <v>570.4</v>
      </c>
      <c r="K39" s="30" t="s">
        <v>22</v>
      </c>
      <c r="L39" s="30" t="s">
        <v>22</v>
      </c>
      <c r="N39" s="34" t="s">
        <v>36</v>
      </c>
      <c r="O39" s="36">
        <v>563.67999999999995</v>
      </c>
      <c r="P39" s="36">
        <v>456.32</v>
      </c>
      <c r="Q39" s="30" t="s">
        <v>22</v>
      </c>
      <c r="R39" s="30" t="s">
        <v>22</v>
      </c>
      <c r="T39" s="36" t="s">
        <v>36</v>
      </c>
      <c r="U39" s="36">
        <v>140.92000000000007</v>
      </c>
      <c r="V39" s="30">
        <v>114.07999999999998</v>
      </c>
      <c r="W39" s="30" t="s">
        <v>22</v>
      </c>
      <c r="X39" s="30" t="s">
        <v>22</v>
      </c>
      <c r="AB39" t="e">
        <v>#DIV/0!</v>
      </c>
    </row>
    <row r="40" spans="8:28" x14ac:dyDescent="0.25">
      <c r="H40" s="34" t="s">
        <v>37</v>
      </c>
      <c r="I40" s="35">
        <v>1342.51</v>
      </c>
      <c r="J40" s="35">
        <v>1113.94</v>
      </c>
      <c r="K40" s="30" t="s">
        <v>22</v>
      </c>
      <c r="L40" s="30" t="s">
        <v>22</v>
      </c>
      <c r="N40" s="34" t="s">
        <v>37</v>
      </c>
      <c r="O40" s="36">
        <v>1074.01</v>
      </c>
      <c r="P40" s="36">
        <v>891.15</v>
      </c>
      <c r="Q40" s="30" t="s">
        <v>22</v>
      </c>
      <c r="R40" s="30" t="s">
        <v>22</v>
      </c>
      <c r="T40" s="36" t="s">
        <v>37</v>
      </c>
      <c r="U40" s="36">
        <v>268.5</v>
      </c>
      <c r="V40" s="30">
        <v>222.79000000000008</v>
      </c>
      <c r="W40" s="30" t="s">
        <v>22</v>
      </c>
      <c r="X40" s="30" t="s">
        <v>22</v>
      </c>
      <c r="AB40" t="e">
        <v>#DIV/0!</v>
      </c>
    </row>
    <row r="41" spans="8:28" x14ac:dyDescent="0.25">
      <c r="H41" s="34" t="s">
        <v>38</v>
      </c>
      <c r="I41" s="35">
        <v>1784.35</v>
      </c>
      <c r="J41" s="35">
        <v>1483.73</v>
      </c>
      <c r="K41" s="30" t="s">
        <v>22</v>
      </c>
      <c r="L41" s="30" t="s">
        <v>22</v>
      </c>
      <c r="N41" s="34" t="s">
        <v>38</v>
      </c>
      <c r="O41" s="36">
        <v>1427.48</v>
      </c>
      <c r="P41" s="36">
        <v>1186.98</v>
      </c>
      <c r="Q41" s="30" t="s">
        <v>22</v>
      </c>
      <c r="R41" s="30" t="s">
        <v>22</v>
      </c>
      <c r="T41" s="36" t="s">
        <v>38</v>
      </c>
      <c r="U41" s="36">
        <v>356.86999999999989</v>
      </c>
      <c r="V41" s="30">
        <v>296.75</v>
      </c>
      <c r="W41" s="30" t="s">
        <v>22</v>
      </c>
      <c r="X41" s="30" t="s">
        <v>22</v>
      </c>
      <c r="AB41" t="e">
        <v>#DIV/0!</v>
      </c>
    </row>
    <row r="42" spans="8:28" x14ac:dyDescent="0.25">
      <c r="H42" s="34" t="s">
        <v>39</v>
      </c>
      <c r="I42" s="35">
        <v>1146.44</v>
      </c>
      <c r="J42" s="35">
        <v>940.19</v>
      </c>
      <c r="K42" s="30" t="s">
        <v>22</v>
      </c>
      <c r="L42" s="30" t="s">
        <v>22</v>
      </c>
      <c r="N42" s="34" t="s">
        <v>39</v>
      </c>
      <c r="O42" s="36">
        <v>917.15</v>
      </c>
      <c r="P42" s="36">
        <v>752.15</v>
      </c>
      <c r="Q42" s="30" t="s">
        <v>22</v>
      </c>
      <c r="R42" s="30" t="s">
        <v>22</v>
      </c>
      <c r="T42" s="36" t="s">
        <v>39</v>
      </c>
      <c r="U42" s="36">
        <v>229.29000000000008</v>
      </c>
      <c r="V42" s="30">
        <v>188.04000000000008</v>
      </c>
      <c r="W42" s="30" t="s">
        <v>22</v>
      </c>
      <c r="X42" s="30" t="s">
        <v>22</v>
      </c>
      <c r="AB42" t="e">
        <v>#DIV/0!</v>
      </c>
    </row>
    <row r="43" spans="8:28" x14ac:dyDescent="0.25">
      <c r="H43" s="34" t="s">
        <v>40</v>
      </c>
      <c r="I43" s="35">
        <v>522.16999999999996</v>
      </c>
      <c r="J43" s="35">
        <v>388.08</v>
      </c>
      <c r="K43" s="30" t="s">
        <v>22</v>
      </c>
      <c r="L43" s="30" t="s">
        <v>22</v>
      </c>
      <c r="N43" s="34" t="s">
        <v>40</v>
      </c>
      <c r="O43" s="36">
        <v>417.74</v>
      </c>
      <c r="P43" s="36">
        <v>310.45999999999998</v>
      </c>
      <c r="Q43" s="30" t="s">
        <v>22</v>
      </c>
      <c r="R43" s="30" t="s">
        <v>22</v>
      </c>
      <c r="T43" s="36" t="s">
        <v>40</v>
      </c>
      <c r="U43" s="36">
        <v>104.42999999999995</v>
      </c>
      <c r="V43" s="30">
        <v>77.62</v>
      </c>
      <c r="W43" s="30" t="s">
        <v>22</v>
      </c>
      <c r="X43" s="30" t="s">
        <v>22</v>
      </c>
    </row>
    <row r="44" spans="8:28" x14ac:dyDescent="0.25">
      <c r="H44" s="34" t="s">
        <v>41</v>
      </c>
      <c r="I44" s="35">
        <v>964.12</v>
      </c>
      <c r="J44" s="35">
        <v>757.87</v>
      </c>
      <c r="K44" s="30" t="s">
        <v>22</v>
      </c>
      <c r="L44" s="30" t="s">
        <v>22</v>
      </c>
      <c r="N44" s="34" t="s">
        <v>41</v>
      </c>
      <c r="O44" s="36">
        <v>771.3</v>
      </c>
      <c r="P44" s="36">
        <v>606.29999999999995</v>
      </c>
      <c r="Q44" s="30" t="s">
        <v>22</v>
      </c>
      <c r="R44" s="30" t="s">
        <v>22</v>
      </c>
      <c r="T44" s="36" t="s">
        <v>41</v>
      </c>
      <c r="U44" s="36">
        <v>192.82000000000005</v>
      </c>
      <c r="V44" s="30">
        <v>151.57000000000005</v>
      </c>
      <c r="W44" s="30" t="s">
        <v>22</v>
      </c>
      <c r="X44" s="30" t="s">
        <v>22</v>
      </c>
    </row>
    <row r="45" spans="8:28" x14ac:dyDescent="0.25">
      <c r="H45" s="56" t="s">
        <v>42</v>
      </c>
      <c r="I45" s="35">
        <v>1056.9000000000001</v>
      </c>
      <c r="J45" s="35">
        <v>855.61</v>
      </c>
      <c r="K45" s="30" t="s">
        <v>22</v>
      </c>
      <c r="L45" s="30" t="s">
        <v>22</v>
      </c>
      <c r="N45" s="57" t="s">
        <v>42</v>
      </c>
      <c r="O45" s="36">
        <v>845.52</v>
      </c>
      <c r="P45" s="36">
        <v>684.49</v>
      </c>
      <c r="Q45" s="30" t="s">
        <v>22</v>
      </c>
      <c r="R45" s="30" t="s">
        <v>22</v>
      </c>
      <c r="T45" s="36" t="s">
        <v>42</v>
      </c>
      <c r="U45" s="36">
        <v>211.38000000000011</v>
      </c>
      <c r="V45" s="30">
        <v>171.12</v>
      </c>
      <c r="W45" s="30" t="s">
        <v>22</v>
      </c>
      <c r="X45" s="30" t="s">
        <v>22</v>
      </c>
    </row>
    <row r="46" spans="8:28" x14ac:dyDescent="0.25">
      <c r="H46" s="34" t="s">
        <v>43</v>
      </c>
      <c r="I46" s="35">
        <v>169.97</v>
      </c>
      <c r="J46" s="35">
        <v>102.88</v>
      </c>
      <c r="K46" s="30" t="s">
        <v>22</v>
      </c>
      <c r="L46" s="30" t="s">
        <v>22</v>
      </c>
      <c r="N46" s="45" t="s">
        <v>43</v>
      </c>
      <c r="O46" s="36">
        <v>135.97999999999999</v>
      </c>
      <c r="P46" s="36">
        <v>82.3</v>
      </c>
      <c r="Q46" s="30" t="s">
        <v>22</v>
      </c>
      <c r="R46" s="30" t="s">
        <v>22</v>
      </c>
      <c r="T46" s="36" t="s">
        <v>43</v>
      </c>
      <c r="U46" s="36">
        <v>33.990000000000009</v>
      </c>
      <c r="V46" s="30">
        <v>20.58</v>
      </c>
      <c r="W46" s="30" t="s">
        <v>22</v>
      </c>
      <c r="X46" s="30" t="s">
        <v>22</v>
      </c>
    </row>
    <row r="47" spans="8:28" x14ac:dyDescent="0.25">
      <c r="H47" s="34" t="s">
        <v>44</v>
      </c>
      <c r="I47" s="35">
        <v>339.96</v>
      </c>
      <c r="J47" s="35">
        <v>205.76</v>
      </c>
      <c r="K47" s="30" t="s">
        <v>22</v>
      </c>
      <c r="L47" s="30" t="s">
        <v>22</v>
      </c>
      <c r="N47" s="45" t="s">
        <v>44</v>
      </c>
      <c r="O47" s="36">
        <v>271.97000000000003</v>
      </c>
      <c r="P47" s="36">
        <v>164.61</v>
      </c>
      <c r="Q47" s="30" t="s">
        <v>22</v>
      </c>
      <c r="R47" s="30" t="s">
        <v>22</v>
      </c>
      <c r="T47" s="36" t="s">
        <v>44</v>
      </c>
      <c r="U47" s="36">
        <v>67.989999999999952</v>
      </c>
      <c r="V47" s="30">
        <v>41.149999999999977</v>
      </c>
      <c r="W47" s="30" t="s">
        <v>22</v>
      </c>
      <c r="X47" s="30" t="s">
        <v>22</v>
      </c>
    </row>
    <row r="48" spans="8:28" x14ac:dyDescent="0.25">
      <c r="H48" s="34" t="s">
        <v>45</v>
      </c>
      <c r="I48" s="35">
        <v>1160.19</v>
      </c>
      <c r="J48" s="35">
        <v>931.62</v>
      </c>
      <c r="K48" s="30" t="s">
        <v>22</v>
      </c>
      <c r="L48" s="30" t="s">
        <v>22</v>
      </c>
      <c r="N48" s="45" t="s">
        <v>45</v>
      </c>
      <c r="O48" s="36">
        <v>928.15</v>
      </c>
      <c r="P48" s="36">
        <v>745.3</v>
      </c>
      <c r="Q48" s="30" t="s">
        <v>22</v>
      </c>
      <c r="R48" s="30" t="s">
        <v>22</v>
      </c>
      <c r="T48" s="36" t="s">
        <v>45</v>
      </c>
      <c r="U48" s="36">
        <v>232.04000000000008</v>
      </c>
      <c r="V48" s="30">
        <v>186.32000000000005</v>
      </c>
      <c r="W48" s="30" t="s">
        <v>22</v>
      </c>
      <c r="X48" s="30" t="s">
        <v>22</v>
      </c>
    </row>
    <row r="49" spans="8:28" x14ac:dyDescent="0.25">
      <c r="H49" s="34" t="s">
        <v>46</v>
      </c>
      <c r="I49" s="35">
        <v>1602.03</v>
      </c>
      <c r="J49" s="35">
        <v>1301.4100000000001</v>
      </c>
      <c r="K49" s="30" t="s">
        <v>22</v>
      </c>
      <c r="L49" s="30" t="s">
        <v>22</v>
      </c>
      <c r="N49" s="45" t="s">
        <v>46</v>
      </c>
      <c r="O49" s="36">
        <v>1281.6199999999999</v>
      </c>
      <c r="P49" s="36">
        <v>1041.1300000000001</v>
      </c>
      <c r="Q49" s="30" t="s">
        <v>22</v>
      </c>
      <c r="R49" s="30" t="s">
        <v>22</v>
      </c>
      <c r="T49" s="36" t="s">
        <v>46</v>
      </c>
      <c r="U49" s="36">
        <v>320.41000000000008</v>
      </c>
      <c r="V49" s="30">
        <v>260.27999999999997</v>
      </c>
      <c r="W49" s="30" t="s">
        <v>22</v>
      </c>
      <c r="X49" s="30" t="s">
        <v>22</v>
      </c>
    </row>
    <row r="50" spans="8:28" x14ac:dyDescent="0.25">
      <c r="H50" s="58" t="s">
        <v>47</v>
      </c>
      <c r="I50" s="47">
        <v>781.8</v>
      </c>
      <c r="J50" s="47">
        <v>575.54</v>
      </c>
      <c r="K50" s="33" t="s">
        <v>22</v>
      </c>
      <c r="L50" s="33" t="s">
        <v>22</v>
      </c>
      <c r="N50" s="59" t="s">
        <v>47</v>
      </c>
      <c r="O50" s="48">
        <v>625.44000000000005</v>
      </c>
      <c r="P50" s="48">
        <v>460.43</v>
      </c>
      <c r="Q50" s="33" t="s">
        <v>22</v>
      </c>
      <c r="R50" s="33" t="s">
        <v>22</v>
      </c>
      <c r="T50" s="48" t="s">
        <v>47</v>
      </c>
      <c r="U50" s="48">
        <v>156.3599999999999</v>
      </c>
      <c r="V50" s="33">
        <v>115.10999999999996</v>
      </c>
      <c r="W50" s="33" t="s">
        <v>22</v>
      </c>
      <c r="X50" s="33" t="s">
        <v>22</v>
      </c>
    </row>
    <row r="51" spans="8:28" x14ac:dyDescent="0.25">
      <c r="I51" s="60"/>
      <c r="K51" s="55"/>
      <c r="T51" s="11"/>
    </row>
    <row r="52" spans="8:28" ht="18.75" x14ac:dyDescent="0.3">
      <c r="H52" s="11"/>
      <c r="I52" s="11"/>
      <c r="J52" s="11"/>
      <c r="K52" s="11"/>
      <c r="L52" s="11"/>
      <c r="M52" s="11"/>
      <c r="N52" s="61" t="s">
        <v>48</v>
      </c>
      <c r="O52" s="62"/>
      <c r="P52" s="62"/>
      <c r="Q52" s="63"/>
      <c r="R52" s="11"/>
      <c r="S52" s="11"/>
      <c r="T52" s="61" t="s">
        <v>49</v>
      </c>
      <c r="U52" s="64"/>
      <c r="V52" s="65"/>
      <c r="W52" s="66"/>
      <c r="X52" s="61" t="s">
        <v>50</v>
      </c>
      <c r="Y52" s="67"/>
      <c r="Z52" s="68"/>
      <c r="AA52" s="69"/>
      <c r="AB52" s="69"/>
    </row>
    <row r="53" spans="8:28" x14ac:dyDescent="0.25">
      <c r="H53" s="13" t="s">
        <v>51</v>
      </c>
      <c r="I53" s="62"/>
      <c r="J53" s="62"/>
      <c r="K53" s="62"/>
      <c r="L53" s="62"/>
      <c r="M53" s="11"/>
      <c r="N53" s="70" t="s">
        <v>8</v>
      </c>
      <c r="O53" s="70"/>
      <c r="P53" s="70"/>
      <c r="Q53" s="71"/>
      <c r="R53" s="71"/>
      <c r="S53" s="11"/>
      <c r="T53" s="25" t="s">
        <v>52</v>
      </c>
      <c r="U53" s="72" t="s">
        <v>53</v>
      </c>
      <c r="V53" s="72" t="s">
        <v>54</v>
      </c>
      <c r="W53" s="73"/>
      <c r="X53" s="74"/>
      <c r="Y53" s="75" t="s">
        <v>8</v>
      </c>
      <c r="Z53" s="75" t="s">
        <v>8</v>
      </c>
      <c r="AA53" s="70"/>
      <c r="AB53" s="76"/>
    </row>
    <row r="54" spans="8:28" x14ac:dyDescent="0.25">
      <c r="H54" s="18"/>
      <c r="I54" s="18" t="s">
        <v>8</v>
      </c>
      <c r="J54" s="18" t="s">
        <v>8</v>
      </c>
      <c r="K54" s="18" t="s">
        <v>8</v>
      </c>
      <c r="L54" s="18"/>
      <c r="M54" s="11"/>
      <c r="N54" s="77"/>
      <c r="O54" s="77"/>
      <c r="P54" s="77"/>
      <c r="Q54" s="71"/>
      <c r="R54" s="11"/>
      <c r="S54" s="11"/>
      <c r="T54" s="74"/>
      <c r="U54" s="78" t="s">
        <v>8</v>
      </c>
      <c r="V54" s="79"/>
      <c r="W54" s="80"/>
      <c r="X54" s="81"/>
      <c r="Y54" s="82" t="s">
        <v>8</v>
      </c>
      <c r="Z54" s="82" t="s">
        <v>8</v>
      </c>
      <c r="AA54" s="71"/>
      <c r="AB54" s="83"/>
    </row>
    <row r="55" spans="8:28" x14ac:dyDescent="0.25">
      <c r="H55" s="21" t="s">
        <v>8</v>
      </c>
      <c r="I55" s="20" t="s">
        <v>8</v>
      </c>
      <c r="J55" s="21" t="s">
        <v>13</v>
      </c>
      <c r="K55" s="21" t="s">
        <v>14</v>
      </c>
      <c r="L55" s="21"/>
      <c r="M55" s="11"/>
      <c r="N55" s="84" t="s">
        <v>55</v>
      </c>
      <c r="O55" s="85" t="s">
        <v>56</v>
      </c>
      <c r="P55" s="85" t="s">
        <v>57</v>
      </c>
      <c r="Q55" s="86"/>
      <c r="R55" s="87" t="s">
        <v>8</v>
      </c>
      <c r="S55" s="66"/>
      <c r="T55" s="88" t="s">
        <v>20</v>
      </c>
      <c r="U55" s="89" t="s">
        <v>58</v>
      </c>
      <c r="V55" s="89" t="s">
        <v>58</v>
      </c>
      <c r="W55" s="90"/>
      <c r="X55" s="91" t="s">
        <v>20</v>
      </c>
      <c r="Y55" s="92">
        <v>2.3E-3</v>
      </c>
      <c r="Z55" s="93">
        <v>0.10615384615384614</v>
      </c>
      <c r="AA55" s="94"/>
      <c r="AB55" s="95"/>
    </row>
    <row r="56" spans="8:28" x14ac:dyDescent="0.25">
      <c r="H56" s="96" t="s">
        <v>15</v>
      </c>
      <c r="I56" s="23" t="s">
        <v>16</v>
      </c>
      <c r="J56" s="23" t="s">
        <v>17</v>
      </c>
      <c r="K56" s="23" t="s">
        <v>18</v>
      </c>
      <c r="L56" s="23" t="s">
        <v>19</v>
      </c>
      <c r="M56" s="11"/>
      <c r="N56" s="76" t="s">
        <v>59</v>
      </c>
      <c r="O56" s="75"/>
      <c r="P56" s="75"/>
      <c r="Q56" s="8" t="s">
        <v>8</v>
      </c>
      <c r="R56" s="71"/>
      <c r="S56" s="66"/>
      <c r="T56" s="88" t="s">
        <v>60</v>
      </c>
      <c r="U56" s="97" t="s">
        <v>61</v>
      </c>
      <c r="V56" s="91"/>
      <c r="W56" s="98"/>
      <c r="X56" s="91" t="s">
        <v>60</v>
      </c>
      <c r="Y56" s="99" t="s">
        <v>62</v>
      </c>
      <c r="Z56" s="99" t="s">
        <v>63</v>
      </c>
      <c r="AA56" s="100"/>
      <c r="AB56" s="101"/>
    </row>
    <row r="57" spans="8:28" x14ac:dyDescent="0.25">
      <c r="H57" s="102" t="s">
        <v>20</v>
      </c>
      <c r="I57" s="102"/>
      <c r="J57" s="102"/>
      <c r="K57" s="102"/>
      <c r="L57" s="102"/>
      <c r="M57" s="11"/>
      <c r="N57" s="83" t="s">
        <v>64</v>
      </c>
      <c r="O57" s="103">
        <v>14.85</v>
      </c>
      <c r="P57" s="104">
        <v>32.18</v>
      </c>
      <c r="Q57" s="8" t="s">
        <v>8</v>
      </c>
      <c r="R57" s="105" t="s">
        <v>8</v>
      </c>
      <c r="S57" s="66"/>
      <c r="T57" s="88" t="s">
        <v>65</v>
      </c>
      <c r="U57" s="106">
        <v>6.8500000000000005E-2</v>
      </c>
      <c r="V57" s="106">
        <v>3.5599999999999998E-3</v>
      </c>
      <c r="W57" s="107"/>
      <c r="X57" s="82" t="s">
        <v>66</v>
      </c>
      <c r="Y57" s="99" t="s">
        <v>67</v>
      </c>
      <c r="Z57" s="99" t="s">
        <v>68</v>
      </c>
      <c r="AA57" s="100"/>
      <c r="AB57" s="101"/>
    </row>
    <row r="58" spans="8:28" x14ac:dyDescent="0.25">
      <c r="H58" s="34" t="s">
        <v>21</v>
      </c>
      <c r="I58" s="108">
        <v>1010.01</v>
      </c>
      <c r="J58" s="108">
        <v>845.31</v>
      </c>
      <c r="K58" s="28" t="s">
        <v>22</v>
      </c>
      <c r="L58" s="28" t="s">
        <v>22</v>
      </c>
      <c r="M58" s="11"/>
      <c r="N58" s="83" t="s">
        <v>69</v>
      </c>
      <c r="O58" s="103">
        <v>27.33</v>
      </c>
      <c r="P58" s="104">
        <v>59.21</v>
      </c>
      <c r="Q58" s="83" t="s">
        <v>8</v>
      </c>
      <c r="R58" s="105" t="s">
        <v>8</v>
      </c>
      <c r="S58" s="66"/>
      <c r="T58" s="109" t="s">
        <v>70</v>
      </c>
      <c r="U58" s="110">
        <v>2.2800000000000001E-2</v>
      </c>
      <c r="V58" s="110">
        <v>1.1900000000000001E-3</v>
      </c>
      <c r="W58" s="111"/>
      <c r="X58" s="82" t="s">
        <v>71</v>
      </c>
      <c r="Y58" s="82"/>
      <c r="Z58" s="82"/>
      <c r="AA58" s="71"/>
      <c r="AB58" s="83"/>
    </row>
    <row r="59" spans="8:28" x14ac:dyDescent="0.25">
      <c r="H59" s="34" t="s">
        <v>23</v>
      </c>
      <c r="I59" s="27">
        <v>2020.03</v>
      </c>
      <c r="J59" s="27">
        <v>1690.6</v>
      </c>
      <c r="K59" s="30" t="s">
        <v>22</v>
      </c>
      <c r="L59" s="30" t="s">
        <v>22</v>
      </c>
      <c r="M59" s="11"/>
      <c r="N59" s="83" t="s">
        <v>72</v>
      </c>
      <c r="O59" s="103">
        <v>51.78</v>
      </c>
      <c r="P59" s="104">
        <v>112.18</v>
      </c>
      <c r="Q59" s="112"/>
      <c r="R59" s="105" t="s">
        <v>8</v>
      </c>
      <c r="S59" s="66"/>
      <c r="T59" s="24" t="s">
        <v>73</v>
      </c>
      <c r="U59" s="113">
        <v>9.1300000000000006E-2</v>
      </c>
      <c r="V59" s="113">
        <v>4.7499999999999999E-3</v>
      </c>
      <c r="W59" s="107"/>
      <c r="X59" s="114"/>
      <c r="Y59" s="102"/>
      <c r="Z59" s="102"/>
      <c r="AA59" s="71"/>
      <c r="AB59" s="83"/>
    </row>
    <row r="60" spans="8:28" ht="18.75" x14ac:dyDescent="0.3">
      <c r="H60" s="34" t="s">
        <v>24</v>
      </c>
      <c r="I60" s="27">
        <v>2777.53</v>
      </c>
      <c r="J60" s="27">
        <v>2324.58</v>
      </c>
      <c r="K60" s="33" t="s">
        <v>22</v>
      </c>
      <c r="L60" s="33" t="s">
        <v>22</v>
      </c>
      <c r="M60" s="11"/>
      <c r="N60" s="83" t="s">
        <v>74</v>
      </c>
      <c r="O60" s="115"/>
      <c r="P60" s="115"/>
      <c r="Q60" s="83"/>
      <c r="R60" s="71" t="s">
        <v>8</v>
      </c>
      <c r="S60" s="66"/>
      <c r="T60" s="116" t="s">
        <v>75</v>
      </c>
      <c r="U60" s="113">
        <v>0.18290000000000001</v>
      </c>
      <c r="V60" s="117" t="s">
        <v>76</v>
      </c>
      <c r="W60" s="118"/>
      <c r="X60" s="119" t="s">
        <v>77</v>
      </c>
      <c r="Y60" s="67"/>
      <c r="Z60" s="120"/>
      <c r="AA60" s="69"/>
      <c r="AB60" s="121"/>
    </row>
    <row r="61" spans="8:28" x14ac:dyDescent="0.25">
      <c r="H61" s="37" t="s">
        <v>28</v>
      </c>
      <c r="I61" s="122"/>
      <c r="J61" s="122"/>
      <c r="K61" s="122"/>
      <c r="L61" s="122"/>
      <c r="M61" s="11"/>
      <c r="N61" s="83" t="s">
        <v>64</v>
      </c>
      <c r="O61" s="103">
        <v>15.15</v>
      </c>
      <c r="P61" s="103">
        <v>32.82</v>
      </c>
      <c r="Q61" s="112" t="s">
        <v>8</v>
      </c>
      <c r="R61" s="105" t="s">
        <v>8</v>
      </c>
      <c r="S61" s="66"/>
      <c r="T61" s="88" t="s">
        <v>78</v>
      </c>
      <c r="U61" s="123" t="s">
        <v>76</v>
      </c>
      <c r="V61" s="123"/>
      <c r="W61" s="124"/>
      <c r="X61" s="76" t="s">
        <v>79</v>
      </c>
      <c r="Y61" s="70"/>
      <c r="Z61" s="125"/>
      <c r="AA61" s="70"/>
      <c r="AB61" s="70"/>
    </row>
    <row r="62" spans="8:28" x14ac:dyDescent="0.25">
      <c r="H62" s="52" t="s">
        <v>21</v>
      </c>
      <c r="I62" s="108">
        <v>1010.01</v>
      </c>
      <c r="J62" s="108">
        <v>845.31</v>
      </c>
      <c r="K62" s="28" t="s">
        <v>22</v>
      </c>
      <c r="L62" s="28" t="s">
        <v>22</v>
      </c>
      <c r="M62" s="11"/>
      <c r="N62" s="83" t="s">
        <v>69</v>
      </c>
      <c r="O62" s="103">
        <v>27.88</v>
      </c>
      <c r="P62" s="103">
        <v>60.39</v>
      </c>
      <c r="Q62" s="112" t="s">
        <v>8</v>
      </c>
      <c r="R62" s="105" t="s">
        <v>8</v>
      </c>
      <c r="S62" s="66"/>
      <c r="T62" s="126" t="s">
        <v>80</v>
      </c>
      <c r="U62" s="127">
        <v>0.18290000000000001</v>
      </c>
      <c r="V62" s="106" t="s">
        <v>8</v>
      </c>
      <c r="W62" s="124"/>
      <c r="X62" s="83" t="s">
        <v>81</v>
      </c>
      <c r="Y62" s="128">
        <v>1.1399999999999999</v>
      </c>
      <c r="Z62" s="91" t="s">
        <v>8</v>
      </c>
      <c r="AA62" s="105"/>
      <c r="AB62" s="112"/>
    </row>
    <row r="63" spans="8:28" x14ac:dyDescent="0.25">
      <c r="H63" s="34" t="s">
        <v>23</v>
      </c>
      <c r="I63" s="27">
        <v>2020.03</v>
      </c>
      <c r="J63" s="27">
        <v>1690.6</v>
      </c>
      <c r="K63" s="30" t="s">
        <v>22</v>
      </c>
      <c r="L63" s="30" t="s">
        <v>22</v>
      </c>
      <c r="M63" s="11"/>
      <c r="N63" s="129" t="s">
        <v>72</v>
      </c>
      <c r="O63" s="130">
        <v>52.82</v>
      </c>
      <c r="P63" s="130">
        <v>114.42</v>
      </c>
      <c r="Q63" s="112" t="s">
        <v>8</v>
      </c>
      <c r="R63" s="105" t="s">
        <v>8</v>
      </c>
      <c r="S63" s="66"/>
      <c r="T63" s="88" t="s">
        <v>82</v>
      </c>
      <c r="U63" s="127">
        <v>0.19789999999999999</v>
      </c>
      <c r="V63" s="131" t="s">
        <v>8</v>
      </c>
      <c r="W63" s="11"/>
      <c r="X63" s="83" t="s">
        <v>76</v>
      </c>
      <c r="Y63" s="132">
        <v>2.4700000000000002</v>
      </c>
      <c r="Z63" s="133" t="s">
        <v>8</v>
      </c>
      <c r="AA63" s="105"/>
      <c r="AB63" s="112"/>
    </row>
    <row r="64" spans="8:28" x14ac:dyDescent="0.25">
      <c r="H64" s="34" t="s">
        <v>24</v>
      </c>
      <c r="I64" s="27">
        <v>2777.53</v>
      </c>
      <c r="J64" s="27">
        <v>2324.58</v>
      </c>
      <c r="K64" s="30" t="s">
        <v>22</v>
      </c>
      <c r="L64" s="30" t="s">
        <v>22</v>
      </c>
      <c r="M64" s="11"/>
      <c r="N64" s="71"/>
      <c r="O64" s="71"/>
      <c r="P64" s="71"/>
      <c r="Q64" s="71"/>
      <c r="R64" s="71"/>
      <c r="S64" s="66"/>
      <c r="T64" s="76" t="s">
        <v>83</v>
      </c>
      <c r="U64" s="134"/>
      <c r="V64" s="134"/>
      <c r="W64" s="134"/>
      <c r="X64" s="134"/>
      <c r="Y64" s="134"/>
      <c r="Z64" s="135"/>
      <c r="AA64" s="11"/>
      <c r="AB64" s="11"/>
    </row>
    <row r="65" spans="8:28" x14ac:dyDescent="0.25">
      <c r="H65" s="34" t="s">
        <v>29</v>
      </c>
      <c r="I65" s="136">
        <v>1369.36</v>
      </c>
      <c r="J65" s="137">
        <v>1136.22</v>
      </c>
      <c r="K65" s="30" t="s">
        <v>22</v>
      </c>
      <c r="L65" s="30" t="s">
        <v>22</v>
      </c>
      <c r="M65" s="11"/>
      <c r="N65" s="138"/>
      <c r="O65" s="87"/>
      <c r="P65" s="87"/>
      <c r="Q65" s="105"/>
      <c r="R65" s="71"/>
      <c r="S65" s="11"/>
      <c r="T65" s="129" t="s">
        <v>84</v>
      </c>
      <c r="U65" s="77"/>
      <c r="V65" s="77"/>
      <c r="W65" s="77"/>
      <c r="X65" s="77"/>
      <c r="Y65" s="77"/>
      <c r="Z65" s="139"/>
      <c r="AA65" s="71"/>
      <c r="AB65" s="71"/>
    </row>
    <row r="66" spans="8:28" x14ac:dyDescent="0.25">
      <c r="H66" s="34" t="s">
        <v>30</v>
      </c>
      <c r="I66" s="136">
        <v>1820.04</v>
      </c>
      <c r="J66" s="136">
        <v>1513.4</v>
      </c>
      <c r="K66" s="30" t="s">
        <v>22</v>
      </c>
      <c r="L66" s="30" t="s">
        <v>22</v>
      </c>
      <c r="M66" s="140"/>
      <c r="N66" s="71"/>
      <c r="O66" s="105" t="s">
        <v>8</v>
      </c>
      <c r="P66" s="105" t="s">
        <v>8</v>
      </c>
      <c r="Q66" s="105"/>
      <c r="R66" s="11"/>
      <c r="S66" s="141"/>
      <c r="T66" s="141"/>
      <c r="U66" s="141"/>
      <c r="V66" s="141"/>
      <c r="W66" s="141"/>
      <c r="X66" s="11"/>
      <c r="Y66" s="11"/>
      <c r="Z66" s="11"/>
      <c r="AA66" s="11"/>
      <c r="AB66" s="11"/>
    </row>
    <row r="67" spans="8:28" x14ac:dyDescent="0.25">
      <c r="H67" s="45" t="s">
        <v>31</v>
      </c>
      <c r="I67" s="136">
        <v>1183.3900000000001</v>
      </c>
      <c r="J67" s="136">
        <v>950.25</v>
      </c>
      <c r="K67" s="30" t="s">
        <v>22</v>
      </c>
      <c r="L67" s="30" t="s">
        <v>22</v>
      </c>
      <c r="M67" s="142"/>
      <c r="N67" s="71"/>
      <c r="O67" s="105" t="s">
        <v>8</v>
      </c>
      <c r="P67" s="105" t="s">
        <v>85</v>
      </c>
      <c r="Q67" s="105"/>
      <c r="Y67" s="143"/>
    </row>
    <row r="68" spans="8:28" x14ac:dyDescent="0.25">
      <c r="H68" s="45" t="s">
        <v>32</v>
      </c>
      <c r="I68" s="144">
        <v>1634.07</v>
      </c>
      <c r="J68" s="144">
        <v>1327.44</v>
      </c>
      <c r="K68" s="145" t="s">
        <v>22</v>
      </c>
      <c r="L68" s="146" t="s">
        <v>22</v>
      </c>
      <c r="N68" s="71"/>
      <c r="O68" s="105" t="s">
        <v>8</v>
      </c>
      <c r="P68" s="105" t="s">
        <v>8</v>
      </c>
      <c r="Q68" s="105"/>
      <c r="T68" s="147"/>
      <c r="U68" s="147"/>
      <c r="Y68" s="143"/>
    </row>
    <row r="69" spans="8:28" x14ac:dyDescent="0.25">
      <c r="H69" s="148" t="s">
        <v>33</v>
      </c>
      <c r="I69" s="149">
        <v>1262.1300000000001</v>
      </c>
      <c r="J69" s="149">
        <v>955.5</v>
      </c>
      <c r="K69" s="145" t="s">
        <v>22</v>
      </c>
      <c r="L69" s="146" t="s">
        <v>22</v>
      </c>
      <c r="N69" s="71"/>
      <c r="O69" s="105"/>
      <c r="P69" s="105"/>
      <c r="Q69" s="105"/>
      <c r="T69" s="147"/>
      <c r="U69" s="147"/>
      <c r="Y69" s="143"/>
    </row>
    <row r="70" spans="8:28" x14ac:dyDescent="0.25">
      <c r="H70" s="37" t="s">
        <v>34</v>
      </c>
      <c r="I70" s="150"/>
      <c r="J70" s="150"/>
      <c r="K70" s="151"/>
      <c r="L70" s="150"/>
      <c r="N70" s="71"/>
      <c r="O70" s="71"/>
      <c r="P70" s="71"/>
      <c r="Q70" s="152" t="s">
        <v>8</v>
      </c>
      <c r="R70" s="153" t="s">
        <v>8</v>
      </c>
      <c r="S70" s="154"/>
      <c r="T70" s="155" t="s">
        <v>8</v>
      </c>
      <c r="U70" s="105"/>
      <c r="V70" s="156"/>
      <c r="W70" s="157"/>
      <c r="X70" s="156"/>
      <c r="Y70" s="158"/>
      <c r="Z70" s="154"/>
      <c r="AA70" s="154"/>
      <c r="AB70" s="154"/>
    </row>
    <row r="71" spans="8:28" x14ac:dyDescent="0.25">
      <c r="H71" s="52" t="s">
        <v>35</v>
      </c>
      <c r="I71" s="27">
        <v>359.35</v>
      </c>
      <c r="J71" s="27">
        <v>290.89999999999998</v>
      </c>
      <c r="K71" s="28" t="s">
        <v>22</v>
      </c>
      <c r="L71" s="28" t="s">
        <v>22</v>
      </c>
      <c r="M71" s="112" t="s">
        <v>8</v>
      </c>
      <c r="N71" s="71"/>
      <c r="O71" s="105" t="s">
        <v>8</v>
      </c>
      <c r="P71" s="105" t="s">
        <v>8</v>
      </c>
      <c r="Q71" s="152" t="s">
        <v>8</v>
      </c>
      <c r="R71" s="159" t="s">
        <v>8</v>
      </c>
      <c r="T71" s="152"/>
      <c r="U71" s="152"/>
      <c r="W71" s="8"/>
    </row>
    <row r="72" spans="8:28" ht="18.75" x14ac:dyDescent="0.3">
      <c r="H72" s="34" t="s">
        <v>36</v>
      </c>
      <c r="I72" s="27">
        <v>718.69</v>
      </c>
      <c r="J72" s="27">
        <v>581.80999999999995</v>
      </c>
      <c r="K72" s="30" t="s">
        <v>22</v>
      </c>
      <c r="L72" s="30" t="s">
        <v>22</v>
      </c>
      <c r="M72" s="112" t="s">
        <v>8</v>
      </c>
      <c r="N72" s="71"/>
      <c r="O72" s="105" t="s">
        <v>8</v>
      </c>
      <c r="P72" s="105" t="s">
        <v>8</v>
      </c>
      <c r="Q72" s="152"/>
      <c r="R72" s="160"/>
      <c r="S72" s="161"/>
      <c r="T72" s="162"/>
      <c r="U72" s="162"/>
      <c r="V72" s="163"/>
      <c r="W72" s="163"/>
      <c r="X72" s="161"/>
      <c r="Y72" s="163"/>
      <c r="Z72" s="161"/>
      <c r="AA72" s="161"/>
      <c r="AB72" s="161"/>
    </row>
    <row r="73" spans="8:28" x14ac:dyDescent="0.25">
      <c r="H73" s="34" t="s">
        <v>37</v>
      </c>
      <c r="I73" s="27">
        <v>1369.36</v>
      </c>
      <c r="J73" s="27">
        <v>1136.22</v>
      </c>
      <c r="K73" s="30" t="s">
        <v>22</v>
      </c>
      <c r="L73" s="30" t="s">
        <v>22</v>
      </c>
      <c r="M73" s="112" t="s">
        <v>8</v>
      </c>
      <c r="N73" s="71"/>
      <c r="O73" s="105" t="s">
        <v>8</v>
      </c>
      <c r="P73" s="105" t="s">
        <v>8</v>
      </c>
      <c r="Q73" s="152" t="s">
        <v>8</v>
      </c>
      <c r="R73" s="164" t="s">
        <v>8</v>
      </c>
      <c r="S73" s="165"/>
      <c r="T73" s="152"/>
      <c r="U73" s="152"/>
      <c r="V73" s="163"/>
      <c r="W73" s="163"/>
      <c r="X73" s="163"/>
      <c r="Y73" s="165"/>
      <c r="Z73" s="165"/>
      <c r="AA73" s="165"/>
      <c r="AB73" s="165"/>
    </row>
    <row r="74" spans="8:28" x14ac:dyDescent="0.25">
      <c r="H74" s="34" t="s">
        <v>38</v>
      </c>
      <c r="I74" s="27">
        <v>1820.04</v>
      </c>
      <c r="J74" s="27">
        <v>1513.4</v>
      </c>
      <c r="K74" s="30" t="s">
        <v>22</v>
      </c>
      <c r="L74" s="30" t="s">
        <v>22</v>
      </c>
      <c r="M74" s="112" t="s">
        <v>8</v>
      </c>
      <c r="N74" s="71"/>
      <c r="O74" s="105"/>
      <c r="P74" s="105"/>
      <c r="Q74" s="152"/>
      <c r="R74" s="164"/>
      <c r="S74" s="165"/>
      <c r="T74" s="152"/>
      <c r="U74" s="152"/>
      <c r="V74" s="163"/>
      <c r="W74" s="163"/>
      <c r="X74" s="163"/>
      <c r="Y74" s="165"/>
      <c r="Z74" s="165"/>
      <c r="AA74" s="165"/>
      <c r="AB74" s="165"/>
    </row>
    <row r="75" spans="8:28" x14ac:dyDescent="0.25">
      <c r="H75" s="34" t="s">
        <v>39</v>
      </c>
      <c r="I75" s="27">
        <v>1169.3699999999999</v>
      </c>
      <c r="J75" s="27">
        <v>958.99</v>
      </c>
      <c r="K75" s="30" t="s">
        <v>22</v>
      </c>
      <c r="L75" s="30" t="s">
        <v>22</v>
      </c>
      <c r="M75" s="112" t="s">
        <v>8</v>
      </c>
      <c r="N75" s="71"/>
      <c r="O75" s="105"/>
      <c r="P75" s="105"/>
      <c r="Q75" s="152"/>
      <c r="R75" s="164"/>
      <c r="S75" s="165"/>
      <c r="T75" s="152"/>
      <c r="U75" s="152"/>
      <c r="V75" s="163"/>
      <c r="W75" s="163"/>
      <c r="X75" s="163"/>
      <c r="Y75" s="165"/>
      <c r="Z75" s="165"/>
      <c r="AA75" s="165"/>
      <c r="AB75" s="165"/>
    </row>
    <row r="76" spans="8:28" x14ac:dyDescent="0.25">
      <c r="H76" s="34" t="s">
        <v>40</v>
      </c>
      <c r="I76" s="27">
        <v>532.61</v>
      </c>
      <c r="J76" s="27">
        <v>395.84</v>
      </c>
      <c r="K76" s="30" t="s">
        <v>22</v>
      </c>
      <c r="L76" s="30" t="s">
        <v>22</v>
      </c>
      <c r="M76" s="112" t="s">
        <v>8</v>
      </c>
      <c r="N76" s="71"/>
      <c r="O76" s="105"/>
      <c r="P76" s="105"/>
      <c r="Q76" s="152"/>
      <c r="R76" s="164"/>
      <c r="S76" s="165"/>
      <c r="T76" s="152"/>
      <c r="U76" s="152"/>
      <c r="V76" s="163"/>
      <c r="W76" s="163"/>
      <c r="X76" s="163"/>
      <c r="Y76" s="165"/>
      <c r="Z76" s="165"/>
      <c r="AA76" s="165"/>
      <c r="AB76" s="165"/>
    </row>
    <row r="77" spans="8:28" x14ac:dyDescent="0.25">
      <c r="H77" s="34" t="s">
        <v>41</v>
      </c>
      <c r="I77" s="27">
        <v>983.4</v>
      </c>
      <c r="J77" s="27">
        <v>773.03</v>
      </c>
      <c r="K77" s="30" t="s">
        <v>22</v>
      </c>
      <c r="L77" s="30" t="s">
        <v>22</v>
      </c>
      <c r="M77" s="112" t="s">
        <v>8</v>
      </c>
      <c r="N77" s="71"/>
      <c r="O77" s="105"/>
      <c r="P77" s="105"/>
      <c r="Q77" s="152"/>
      <c r="R77" s="164"/>
      <c r="S77" s="165"/>
      <c r="T77" s="152"/>
      <c r="U77" s="152"/>
      <c r="V77" s="163"/>
      <c r="W77" s="163"/>
      <c r="X77" s="163"/>
      <c r="Y77" s="165"/>
      <c r="Z77" s="165"/>
      <c r="AA77" s="165"/>
      <c r="AB77" s="165"/>
    </row>
    <row r="78" spans="8:28" x14ac:dyDescent="0.25">
      <c r="H78" s="56" t="s">
        <v>42</v>
      </c>
      <c r="I78" s="27">
        <v>1078.04</v>
      </c>
      <c r="J78" s="27">
        <v>872.72</v>
      </c>
      <c r="K78" s="30" t="s">
        <v>22</v>
      </c>
      <c r="L78" s="30" t="s">
        <v>22</v>
      </c>
      <c r="M78" s="112" t="s">
        <v>8</v>
      </c>
      <c r="N78" s="71"/>
      <c r="O78" s="105"/>
      <c r="P78" s="105"/>
      <c r="Q78" s="152"/>
      <c r="R78" s="164"/>
      <c r="S78" s="165"/>
      <c r="T78" s="152"/>
      <c r="U78" s="152"/>
      <c r="V78" s="163"/>
      <c r="W78" s="163"/>
      <c r="X78" s="163"/>
      <c r="Y78" s="165"/>
      <c r="Z78" s="165"/>
      <c r="AA78" s="165"/>
      <c r="AB78" s="165"/>
    </row>
    <row r="79" spans="8:28" x14ac:dyDescent="0.25">
      <c r="H79" s="34" t="s">
        <v>43</v>
      </c>
      <c r="I79" s="27">
        <v>173.37</v>
      </c>
      <c r="J79" s="27">
        <v>104.94</v>
      </c>
      <c r="K79" s="30" t="s">
        <v>22</v>
      </c>
      <c r="L79" s="30" t="s">
        <v>22</v>
      </c>
      <c r="M79" s="112" t="s">
        <v>8</v>
      </c>
      <c r="N79" s="71"/>
      <c r="O79" s="105"/>
      <c r="P79" s="105"/>
      <c r="Q79" s="152"/>
      <c r="R79" s="164"/>
      <c r="S79" s="165"/>
      <c r="T79" s="152"/>
      <c r="U79" s="152"/>
      <c r="V79" s="163"/>
      <c r="W79" s="163"/>
      <c r="X79" s="163"/>
      <c r="Y79" s="165"/>
      <c r="Z79" s="165"/>
      <c r="AA79" s="165"/>
      <c r="AB79" s="165"/>
    </row>
    <row r="80" spans="8:28" x14ac:dyDescent="0.25">
      <c r="H80" s="34" t="s">
        <v>44</v>
      </c>
      <c r="I80" s="27">
        <v>346.76</v>
      </c>
      <c r="J80" s="27">
        <v>209.88</v>
      </c>
      <c r="K80" s="30" t="s">
        <v>22</v>
      </c>
      <c r="L80" s="30" t="s">
        <v>22</v>
      </c>
      <c r="M80" s="112" t="s">
        <v>8</v>
      </c>
      <c r="N80" s="71"/>
      <c r="O80" s="105"/>
      <c r="P80" s="105"/>
      <c r="Q80" s="152"/>
      <c r="R80" s="164"/>
      <c r="S80" s="165"/>
      <c r="T80" s="152"/>
      <c r="U80" s="152"/>
      <c r="V80" s="163"/>
      <c r="W80" s="163"/>
      <c r="X80" s="163"/>
      <c r="Y80" s="165"/>
      <c r="Z80" s="165"/>
      <c r="AA80" s="165"/>
      <c r="AB80" s="165"/>
    </row>
    <row r="81" spans="8:28" x14ac:dyDescent="0.25">
      <c r="H81" s="34" t="s">
        <v>45</v>
      </c>
      <c r="I81" s="27">
        <v>1183.3900000000001</v>
      </c>
      <c r="J81" s="27">
        <v>950.25</v>
      </c>
      <c r="K81" s="30" t="s">
        <v>22</v>
      </c>
      <c r="L81" s="30" t="s">
        <v>22</v>
      </c>
      <c r="M81" s="112" t="s">
        <v>8</v>
      </c>
      <c r="N81" s="71"/>
      <c r="O81" s="105"/>
      <c r="P81" s="105"/>
      <c r="Q81" s="152"/>
      <c r="R81" s="164"/>
      <c r="S81" s="165"/>
      <c r="T81" s="152"/>
      <c r="U81" s="152"/>
      <c r="V81" s="163"/>
      <c r="W81" s="163"/>
      <c r="X81" s="163"/>
      <c r="Y81" s="165"/>
      <c r="Z81" s="165"/>
      <c r="AA81" s="165"/>
      <c r="AB81" s="165"/>
    </row>
    <row r="82" spans="8:28" x14ac:dyDescent="0.25">
      <c r="H82" s="34" t="s">
        <v>46</v>
      </c>
      <c r="I82" s="27">
        <v>1634.07</v>
      </c>
      <c r="J82" s="27">
        <v>1327.44</v>
      </c>
      <c r="K82" s="30" t="s">
        <v>22</v>
      </c>
      <c r="L82" s="30" t="s">
        <v>22</v>
      </c>
      <c r="M82" s="112" t="s">
        <v>8</v>
      </c>
      <c r="N82" s="71"/>
      <c r="O82" s="105"/>
      <c r="P82" s="105"/>
      <c r="Q82" s="152"/>
      <c r="R82" s="164"/>
      <c r="S82" s="165"/>
      <c r="T82" s="152"/>
      <c r="U82" s="152"/>
      <c r="V82" s="163"/>
      <c r="W82" s="163"/>
      <c r="X82" s="163"/>
      <c r="Y82" s="165"/>
      <c r="Z82" s="165"/>
      <c r="AA82" s="165"/>
      <c r="AB82" s="165"/>
    </row>
    <row r="83" spans="8:28" x14ac:dyDescent="0.25">
      <c r="H83" s="58" t="s">
        <v>47</v>
      </c>
      <c r="I83" s="32">
        <v>797.44</v>
      </c>
      <c r="J83" s="32">
        <v>587.04999999999995</v>
      </c>
      <c r="K83" s="33" t="s">
        <v>22</v>
      </c>
      <c r="L83" s="33" t="s">
        <v>22</v>
      </c>
      <c r="M83" s="71"/>
      <c r="N83" s="71"/>
      <c r="O83" s="105"/>
      <c r="P83" s="105"/>
      <c r="Q83" s="152"/>
      <c r="R83" s="164"/>
      <c r="S83" s="165"/>
      <c r="T83" s="152"/>
      <c r="U83" s="152"/>
      <c r="V83" s="163"/>
      <c r="W83" s="163"/>
      <c r="X83" s="163"/>
      <c r="Y83" s="165"/>
      <c r="Z83" s="165"/>
      <c r="AA83" s="165"/>
      <c r="AB83" s="165"/>
    </row>
    <row r="84" spans="8:28" x14ac:dyDescent="0.25">
      <c r="H84" s="71"/>
      <c r="I84" s="166"/>
      <c r="J84" s="166"/>
      <c r="K84" s="166"/>
      <c r="L84" s="167"/>
      <c r="M84" s="71"/>
      <c r="N84" s="71"/>
      <c r="O84" s="105"/>
      <c r="P84" s="105"/>
      <c r="Q84" s="152"/>
      <c r="R84" s="164"/>
      <c r="S84" s="165"/>
      <c r="T84" s="152"/>
      <c r="U84" s="152"/>
      <c r="V84" s="163"/>
      <c r="W84" s="163"/>
      <c r="X84" s="163"/>
      <c r="Y84" s="165"/>
      <c r="Z84" s="165"/>
      <c r="AA84" s="165"/>
      <c r="AB84" s="165"/>
    </row>
    <row r="85" spans="8:28" x14ac:dyDescent="0.25">
      <c r="H85" s="71"/>
      <c r="I85" s="166"/>
      <c r="J85" s="166"/>
      <c r="K85" s="166"/>
      <c r="L85" s="167"/>
      <c r="M85" s="71"/>
      <c r="N85" s="71"/>
      <c r="O85" s="105"/>
      <c r="P85" s="105"/>
      <c r="Q85" s="152"/>
      <c r="R85" s="164"/>
      <c r="S85" s="165"/>
      <c r="T85" s="152"/>
      <c r="U85" s="152"/>
      <c r="V85" s="163"/>
      <c r="W85" s="163"/>
      <c r="X85" s="163"/>
      <c r="Y85" s="165"/>
      <c r="Z85" s="165"/>
      <c r="AA85" s="165"/>
      <c r="AB85" s="165"/>
    </row>
    <row r="86" spans="8:28" x14ac:dyDescent="0.25">
      <c r="H86" s="71"/>
      <c r="I86" s="166"/>
      <c r="J86" s="166"/>
      <c r="K86" s="166"/>
      <c r="L86" s="167"/>
      <c r="M86" s="163"/>
      <c r="N86" s="71"/>
      <c r="O86" s="105"/>
      <c r="P86" s="105"/>
      <c r="Q86" s="152"/>
      <c r="R86" s="164"/>
      <c r="S86" s="165"/>
      <c r="T86" s="152"/>
      <c r="U86" s="152"/>
      <c r="V86" s="163"/>
      <c r="W86" s="163"/>
      <c r="X86" s="163"/>
      <c r="Y86" s="165"/>
      <c r="Z86" s="165"/>
      <c r="AA86" s="165"/>
      <c r="AB86" s="165"/>
    </row>
    <row r="87" spans="8:28" x14ac:dyDescent="0.25">
      <c r="H87" s="71"/>
      <c r="I87" s="166"/>
      <c r="J87" s="166"/>
      <c r="K87" s="166"/>
      <c r="L87" s="167"/>
      <c r="M87" s="163"/>
      <c r="N87" s="71"/>
      <c r="O87" s="105"/>
      <c r="P87" s="105"/>
      <c r="Q87" s="152"/>
      <c r="R87" s="164"/>
      <c r="S87" s="165"/>
      <c r="T87" s="152"/>
      <c r="U87" s="152"/>
      <c r="V87" s="163"/>
      <c r="W87" s="163"/>
      <c r="X87" s="163"/>
      <c r="Y87" s="165"/>
      <c r="Z87" s="165"/>
      <c r="AA87" s="165"/>
      <c r="AB87" s="165"/>
    </row>
    <row r="88" spans="8:28" x14ac:dyDescent="0.25">
      <c r="H88" s="71"/>
      <c r="I88" s="166"/>
      <c r="J88" s="166"/>
      <c r="K88" s="166"/>
      <c r="L88" s="167"/>
      <c r="M88" s="163"/>
      <c r="N88" s="71"/>
      <c r="O88" s="105"/>
      <c r="P88" s="105"/>
      <c r="Q88" s="152"/>
      <c r="R88" s="164"/>
      <c r="S88" s="165"/>
      <c r="T88" s="152"/>
      <c r="U88" s="152"/>
      <c r="V88" s="163"/>
      <c r="W88" s="163"/>
      <c r="X88" s="163"/>
      <c r="Y88" s="165"/>
      <c r="Z88" s="165"/>
      <c r="AA88" s="165"/>
      <c r="AB88" s="165"/>
    </row>
    <row r="89" spans="8:28" x14ac:dyDescent="0.25">
      <c r="H89" s="71"/>
      <c r="I89" s="166"/>
      <c r="J89" s="166"/>
      <c r="K89" s="166"/>
      <c r="L89" s="167"/>
      <c r="M89" s="163"/>
      <c r="N89" s="71"/>
      <c r="O89" s="105"/>
      <c r="P89" s="105"/>
      <c r="Q89" s="152"/>
      <c r="R89" s="164"/>
      <c r="S89" s="165"/>
      <c r="T89" s="152"/>
      <c r="U89" s="152"/>
      <c r="V89" s="163"/>
      <c r="W89" s="163"/>
      <c r="X89" s="163"/>
      <c r="Y89" s="165"/>
      <c r="Z89" s="165"/>
      <c r="AA89" s="165"/>
      <c r="AB89" s="165"/>
    </row>
    <row r="90" spans="8:28" x14ac:dyDescent="0.25">
      <c r="H90" s="71"/>
      <c r="I90" s="166"/>
      <c r="J90" s="166"/>
      <c r="K90" s="166"/>
      <c r="L90" s="167"/>
      <c r="M90" s="163"/>
      <c r="N90" s="71"/>
      <c r="O90" s="105"/>
      <c r="P90" s="105"/>
      <c r="Q90" s="152"/>
      <c r="R90" s="164"/>
      <c r="S90" s="165"/>
      <c r="T90" s="152"/>
      <c r="U90" s="152"/>
      <c r="V90" s="163"/>
      <c r="W90" s="163"/>
      <c r="X90" s="163"/>
      <c r="Y90" s="165"/>
      <c r="Z90" s="165"/>
      <c r="AA90" s="165"/>
      <c r="AB90" s="165"/>
    </row>
    <row r="91" spans="8:28" x14ac:dyDescent="0.25">
      <c r="H91" s="71"/>
      <c r="I91" s="166"/>
      <c r="J91" s="166"/>
      <c r="K91" s="166"/>
      <c r="L91" s="167"/>
      <c r="M91" s="163"/>
      <c r="N91" s="71"/>
      <c r="O91" s="105"/>
      <c r="P91" s="105"/>
      <c r="Q91" s="152"/>
      <c r="R91" s="164"/>
      <c r="S91" s="165"/>
      <c r="T91" s="152"/>
      <c r="U91" s="152"/>
      <c r="V91" s="163"/>
      <c r="W91" s="163"/>
      <c r="X91" s="163"/>
      <c r="Y91" s="165"/>
      <c r="Z91" s="165"/>
      <c r="AA91" s="165"/>
      <c r="AB91" s="165"/>
    </row>
    <row r="92" spans="8:28" x14ac:dyDescent="0.25">
      <c r="H92" s="71"/>
      <c r="I92" s="166"/>
      <c r="J92" s="166"/>
      <c r="K92" s="166"/>
      <c r="L92" s="167"/>
      <c r="M92" s="163"/>
      <c r="N92" s="71"/>
      <c r="O92" s="105"/>
      <c r="P92" s="105"/>
      <c r="Q92" s="152"/>
      <c r="R92" s="164"/>
      <c r="S92" s="165"/>
      <c r="T92" s="152"/>
      <c r="U92" s="152"/>
      <c r="V92" s="163"/>
      <c r="W92" s="163"/>
      <c r="X92" s="163"/>
      <c r="Y92" s="165"/>
      <c r="Z92" s="165"/>
      <c r="AA92" s="165"/>
      <c r="AB92" s="165"/>
    </row>
    <row r="93" spans="8:28" x14ac:dyDescent="0.25">
      <c r="H93" s="71"/>
      <c r="I93" s="166"/>
      <c r="J93" s="166"/>
      <c r="K93" s="166"/>
      <c r="L93" s="167"/>
      <c r="M93" s="163"/>
      <c r="N93" s="71"/>
      <c r="O93" s="105"/>
      <c r="P93" s="105"/>
      <c r="Q93" s="152"/>
      <c r="R93" s="164"/>
      <c r="S93" s="165"/>
      <c r="T93" s="152"/>
      <c r="U93" s="152"/>
      <c r="V93" s="163"/>
      <c r="W93" s="163"/>
      <c r="X93" s="163"/>
      <c r="Y93" s="165"/>
      <c r="Z93" s="165"/>
      <c r="AA93" s="165"/>
      <c r="AB93" s="165"/>
    </row>
    <row r="94" spans="8:28" x14ac:dyDescent="0.25">
      <c r="H94" s="71"/>
      <c r="I94" s="166"/>
      <c r="J94" s="166"/>
      <c r="K94" s="166"/>
      <c r="L94" s="167"/>
      <c r="M94" s="163"/>
      <c r="N94" s="71"/>
      <c r="O94" s="105"/>
      <c r="P94" s="105"/>
      <c r="Q94" s="152"/>
      <c r="R94" s="164"/>
      <c r="S94" s="165"/>
      <c r="T94" s="152"/>
      <c r="U94" s="152"/>
      <c r="V94" s="163"/>
      <c r="W94" s="163"/>
      <c r="X94" s="163"/>
      <c r="Y94" s="165"/>
      <c r="Z94" s="165"/>
      <c r="AA94" s="165"/>
      <c r="AB94" s="165"/>
    </row>
    <row r="95" spans="8:28" x14ac:dyDescent="0.25">
      <c r="H95" s="71"/>
      <c r="I95" s="166"/>
      <c r="J95" s="166"/>
      <c r="K95" s="166"/>
      <c r="L95" s="167"/>
      <c r="M95" s="163"/>
      <c r="N95" s="71"/>
      <c r="O95" s="105"/>
      <c r="P95" s="105"/>
      <c r="Q95" s="152"/>
      <c r="R95" s="164"/>
      <c r="S95" s="165"/>
      <c r="T95" s="152"/>
      <c r="U95" s="152"/>
      <c r="V95" s="163"/>
      <c r="W95" s="163"/>
      <c r="X95" s="163"/>
      <c r="Y95" s="165"/>
      <c r="Z95" s="165"/>
      <c r="AA95" s="165"/>
      <c r="AB95" s="165"/>
    </row>
    <row r="96" spans="8:28" x14ac:dyDescent="0.25">
      <c r="H96" s="71"/>
      <c r="I96" s="166"/>
      <c r="J96" s="166"/>
      <c r="K96" s="166"/>
      <c r="L96" s="167"/>
      <c r="M96" s="163"/>
      <c r="N96" s="71"/>
      <c r="O96" s="105"/>
      <c r="P96" s="105"/>
      <c r="Q96" s="152"/>
      <c r="R96" s="164"/>
      <c r="S96" s="165"/>
      <c r="T96" s="152"/>
      <c r="U96" s="152"/>
      <c r="V96" s="163"/>
      <c r="W96" s="163"/>
      <c r="X96" s="163"/>
      <c r="Y96" s="165"/>
      <c r="Z96" s="165"/>
      <c r="AA96" s="165"/>
      <c r="AB96" s="165"/>
    </row>
    <row r="97" spans="8:28" x14ac:dyDescent="0.25">
      <c r="H97" s="71"/>
      <c r="I97" s="166"/>
      <c r="J97" s="166"/>
      <c r="K97" s="166"/>
      <c r="L97" s="167"/>
      <c r="M97" s="163"/>
      <c r="N97" s="71"/>
      <c r="O97" s="105"/>
      <c r="P97" s="105"/>
      <c r="Q97" s="152"/>
      <c r="R97" s="164"/>
      <c r="S97" s="165"/>
      <c r="T97" s="152"/>
      <c r="U97" s="152"/>
      <c r="V97" s="163"/>
      <c r="W97" s="163"/>
      <c r="X97" s="163"/>
      <c r="Y97" s="165"/>
      <c r="Z97" s="165"/>
      <c r="AA97" s="165"/>
      <c r="AB97" s="165"/>
    </row>
    <row r="98" spans="8:28" x14ac:dyDescent="0.25">
      <c r="H98" s="71"/>
      <c r="I98" s="166"/>
      <c r="J98" s="166"/>
      <c r="K98" s="166"/>
      <c r="L98" s="167"/>
      <c r="M98" s="163"/>
      <c r="N98" s="71"/>
      <c r="O98" s="105"/>
      <c r="P98" s="105"/>
      <c r="Q98" s="152"/>
      <c r="R98" s="164"/>
      <c r="S98" s="165"/>
      <c r="T98" s="152"/>
      <c r="U98" s="152"/>
      <c r="V98" s="163"/>
      <c r="W98" s="163"/>
      <c r="X98" s="163"/>
      <c r="Y98" s="165"/>
      <c r="Z98" s="165"/>
      <c r="AA98" s="165"/>
      <c r="AB98" s="165"/>
    </row>
    <row r="99" spans="8:28" x14ac:dyDescent="0.25">
      <c r="H99" s="71"/>
      <c r="I99" s="166"/>
      <c r="J99" s="166"/>
      <c r="K99" s="166"/>
      <c r="L99" s="167"/>
      <c r="M99" s="163"/>
      <c r="N99" s="71"/>
      <c r="O99" s="105"/>
      <c r="P99" s="105"/>
      <c r="Q99" s="152"/>
      <c r="R99" s="164"/>
      <c r="S99" s="165"/>
      <c r="T99" s="152"/>
      <c r="U99" s="152"/>
      <c r="V99" s="163"/>
      <c r="W99" s="163"/>
      <c r="X99" s="163"/>
      <c r="Y99" s="165"/>
      <c r="Z99" s="165"/>
      <c r="AA99" s="165"/>
      <c r="AB99" s="165"/>
    </row>
    <row r="100" spans="8:28" x14ac:dyDescent="0.25">
      <c r="H100" s="71"/>
      <c r="I100" s="166"/>
      <c r="J100" s="166"/>
      <c r="K100" s="166"/>
      <c r="L100" s="167"/>
      <c r="M100" s="163"/>
      <c r="N100" s="71"/>
      <c r="O100" s="105"/>
      <c r="P100" s="105"/>
      <c r="Q100" s="152"/>
      <c r="R100" s="164"/>
      <c r="S100" s="165"/>
      <c r="T100" s="152"/>
      <c r="U100" s="152"/>
      <c r="V100" s="163"/>
      <c r="W100" s="163"/>
      <c r="X100" s="163"/>
      <c r="Y100" s="165"/>
      <c r="Z100" s="165"/>
      <c r="AA100" s="165"/>
      <c r="AB100" s="165"/>
    </row>
    <row r="101" spans="8:28" x14ac:dyDescent="0.25">
      <c r="H101" s="71"/>
      <c r="I101" s="166"/>
      <c r="J101" s="166"/>
      <c r="K101" s="166"/>
      <c r="L101" s="167"/>
      <c r="M101" s="163"/>
      <c r="N101" s="71"/>
      <c r="O101" s="105"/>
      <c r="P101" s="105"/>
      <c r="Q101" s="152"/>
      <c r="R101" s="164"/>
      <c r="S101" s="165"/>
      <c r="T101" s="152"/>
      <c r="U101" s="152"/>
      <c r="V101" s="163"/>
      <c r="W101" s="163"/>
      <c r="X101" s="163"/>
      <c r="Y101" s="165"/>
      <c r="Z101" s="165"/>
      <c r="AA101" s="165"/>
      <c r="AB101" s="165"/>
    </row>
    <row r="102" spans="8:28" x14ac:dyDescent="0.25">
      <c r="H102" s="71"/>
      <c r="I102" s="166"/>
      <c r="J102" s="166"/>
      <c r="K102" s="166"/>
      <c r="L102" s="167"/>
      <c r="M102" s="163"/>
      <c r="N102" s="71"/>
      <c r="O102" s="105"/>
      <c r="P102" s="105"/>
      <c r="Q102" s="152"/>
      <c r="R102" s="164"/>
      <c r="S102" s="165"/>
      <c r="T102" s="152"/>
      <c r="U102" s="152"/>
      <c r="V102" s="163"/>
      <c r="W102" s="163"/>
      <c r="X102" s="163"/>
      <c r="Y102" s="165"/>
      <c r="Z102" s="165"/>
      <c r="AA102" s="165"/>
      <c r="AB102" s="165"/>
    </row>
    <row r="103" spans="8:28" x14ac:dyDescent="0.25">
      <c r="H103" s="71"/>
      <c r="I103" s="166"/>
      <c r="J103" s="166"/>
      <c r="K103" s="166"/>
      <c r="L103" s="167"/>
      <c r="M103" s="163"/>
      <c r="N103" s="71"/>
      <c r="O103" s="105"/>
      <c r="P103" s="105"/>
      <c r="Q103" s="152"/>
      <c r="R103" s="164"/>
      <c r="S103" s="165"/>
      <c r="T103" s="152"/>
      <c r="U103" s="152"/>
      <c r="V103" s="163"/>
      <c r="W103" s="163"/>
      <c r="X103" s="163"/>
      <c r="Y103" s="165"/>
      <c r="Z103" s="165"/>
      <c r="AA103" s="165"/>
      <c r="AB103" s="165"/>
    </row>
    <row r="104" spans="8:28" x14ac:dyDescent="0.25">
      <c r="H104" s="165"/>
      <c r="I104" s="168"/>
      <c r="J104" s="168"/>
      <c r="K104" s="168"/>
      <c r="L104" s="168"/>
      <c r="M104" s="163"/>
      <c r="N104" s="71"/>
      <c r="O104" s="169"/>
      <c r="P104" s="105"/>
      <c r="Q104" s="105"/>
      <c r="R104" s="163"/>
      <c r="S104" s="163"/>
      <c r="T104" s="152"/>
      <c r="U104" s="124"/>
      <c r="V104" s="163"/>
      <c r="W104" s="163"/>
      <c r="X104" s="163"/>
      <c r="Y104" s="165"/>
      <c r="Z104" s="163"/>
      <c r="AA104" s="163"/>
      <c r="AB104" s="163"/>
    </row>
    <row r="105" spans="8:28" x14ac:dyDescent="0.25">
      <c r="H105" s="165"/>
      <c r="I105" s="170"/>
      <c r="J105" s="168"/>
      <c r="K105" s="168"/>
      <c r="L105" s="165"/>
      <c r="M105" s="163"/>
      <c r="N105" s="171"/>
      <c r="O105" s="172"/>
      <c r="P105" s="172"/>
      <c r="Q105" s="172"/>
      <c r="R105" s="172"/>
      <c r="S105" s="173"/>
      <c r="T105" s="124"/>
      <c r="U105" s="124"/>
      <c r="V105" s="163"/>
      <c r="W105" s="163"/>
      <c r="X105" s="173"/>
      <c r="Y105" s="174"/>
      <c r="Z105" s="173"/>
      <c r="AA105" s="173"/>
      <c r="AB105" s="173"/>
    </row>
    <row r="106" spans="8:28" x14ac:dyDescent="0.25">
      <c r="H106" s="165"/>
      <c r="I106" s="170"/>
      <c r="J106" s="170"/>
      <c r="K106" s="170"/>
      <c r="L106" s="170"/>
      <c r="M106" s="163"/>
      <c r="N106" s="165"/>
      <c r="O106" s="165"/>
      <c r="P106" s="165"/>
      <c r="Q106" s="165"/>
      <c r="R106" s="165"/>
      <c r="S106" s="173"/>
      <c r="T106" s="152"/>
      <c r="U106" s="152"/>
      <c r="V106" s="163"/>
      <c r="W106" s="163"/>
      <c r="X106" s="173"/>
      <c r="Y106" s="175"/>
      <c r="Z106" s="173"/>
      <c r="AA106" s="173"/>
      <c r="AB106" s="173"/>
    </row>
    <row r="107" spans="8:28" x14ac:dyDescent="0.25">
      <c r="H107" s="71" t="s">
        <v>8</v>
      </c>
      <c r="I107" s="105" t="s">
        <v>8</v>
      </c>
      <c r="J107" s="105" t="s">
        <v>8</v>
      </c>
      <c r="K107" s="105" t="s">
        <v>8</v>
      </c>
      <c r="L107" s="105"/>
      <c r="M107" s="11"/>
      <c r="N107" s="71" t="s">
        <v>8</v>
      </c>
      <c r="O107" s="71"/>
      <c r="P107" s="71"/>
      <c r="Q107" s="71"/>
      <c r="R107" s="71"/>
      <c r="S107" s="83"/>
      <c r="T107" s="71"/>
      <c r="U107" s="71"/>
      <c r="V107" s="71"/>
      <c r="W107" s="71"/>
      <c r="X107" s="71"/>
      <c r="Y107" s="71"/>
      <c r="Z107" s="71"/>
      <c r="AA107" s="71"/>
      <c r="AB107" s="71"/>
    </row>
    <row r="108" spans="8:28" x14ac:dyDescent="0.25">
      <c r="H108" s="71" t="s">
        <v>8</v>
      </c>
      <c r="I108" s="105"/>
      <c r="J108" s="105"/>
      <c r="K108" s="105"/>
      <c r="L108" s="105"/>
      <c r="M108" s="11"/>
      <c r="N108" s="11"/>
      <c r="O108" s="7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</row>
    <row r="109" spans="8:28" x14ac:dyDescent="0.25">
      <c r="H109" s="71" t="s">
        <v>8</v>
      </c>
      <c r="I109" s="105"/>
      <c r="J109" s="105"/>
      <c r="K109" s="105"/>
      <c r="L109" s="105"/>
      <c r="M109" s="11"/>
      <c r="N109" s="11"/>
      <c r="O109" s="7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</row>
    <row r="110" spans="8:28" ht="18.75" x14ac:dyDescent="0.3">
      <c r="H110" s="176" t="s">
        <v>8</v>
      </c>
      <c r="I110" s="177"/>
      <c r="J110" s="178"/>
      <c r="K110" s="179"/>
      <c r="L110" s="10"/>
      <c r="M110" s="180" t="s">
        <v>86</v>
      </c>
      <c r="N110" s="181"/>
      <c r="O110" s="182"/>
      <c r="P110" s="182"/>
      <c r="Q110" s="182"/>
      <c r="R110" s="183"/>
      <c r="Y110" s="12"/>
    </row>
    <row r="111" spans="8:28" x14ac:dyDescent="0.25">
      <c r="H111" s="5"/>
    </row>
    <row r="112" spans="8:28" x14ac:dyDescent="0.25">
      <c r="H112" s="184" t="s">
        <v>10</v>
      </c>
      <c r="I112" s="185"/>
      <c r="J112" s="185"/>
      <c r="K112" s="185"/>
      <c r="L112" s="185"/>
      <c r="M112" s="16"/>
      <c r="N112" s="184" t="s">
        <v>11</v>
      </c>
      <c r="O112" s="185"/>
      <c r="P112" s="185"/>
      <c r="Q112" s="185"/>
      <c r="R112" s="185"/>
      <c r="T112" s="184" t="s">
        <v>12</v>
      </c>
      <c r="U112" s="185"/>
      <c r="V112" s="185"/>
      <c r="W112" s="185"/>
      <c r="X112" s="185"/>
    </row>
    <row r="113" spans="8:28" x14ac:dyDescent="0.25">
      <c r="H113" s="186"/>
      <c r="I113" s="187" t="s">
        <v>8</v>
      </c>
      <c r="J113" s="187" t="s">
        <v>8</v>
      </c>
      <c r="K113" s="187" t="s">
        <v>8</v>
      </c>
      <c r="L113" s="187"/>
      <c r="N113" s="186"/>
      <c r="O113" s="187" t="s">
        <v>8</v>
      </c>
      <c r="P113" s="187" t="s">
        <v>8</v>
      </c>
      <c r="Q113" s="187" t="s">
        <v>8</v>
      </c>
      <c r="R113" s="187"/>
      <c r="T113" s="186"/>
      <c r="U113" s="187" t="s">
        <v>8</v>
      </c>
      <c r="V113" s="187" t="s">
        <v>8</v>
      </c>
      <c r="W113" s="187" t="s">
        <v>8</v>
      </c>
      <c r="X113" s="187"/>
    </row>
    <row r="114" spans="8:28" x14ac:dyDescent="0.25">
      <c r="H114" s="188" t="s">
        <v>8</v>
      </c>
      <c r="I114" s="189" t="s">
        <v>8</v>
      </c>
      <c r="J114" s="190" t="s">
        <v>13</v>
      </c>
      <c r="K114" s="190" t="s">
        <v>14</v>
      </c>
      <c r="L114" s="188"/>
      <c r="N114" s="188" t="s">
        <v>8</v>
      </c>
      <c r="O114" s="189" t="s">
        <v>8</v>
      </c>
      <c r="P114" s="190" t="s">
        <v>13</v>
      </c>
      <c r="Q114" s="190" t="s">
        <v>14</v>
      </c>
      <c r="R114" s="188"/>
      <c r="T114" s="188" t="s">
        <v>8</v>
      </c>
      <c r="U114" s="189" t="s">
        <v>8</v>
      </c>
      <c r="V114" s="190" t="s">
        <v>13</v>
      </c>
      <c r="W114" s="190" t="s">
        <v>14</v>
      </c>
      <c r="X114" s="188"/>
    </row>
    <row r="115" spans="8:28" x14ac:dyDescent="0.25">
      <c r="H115" s="191" t="s">
        <v>15</v>
      </c>
      <c r="I115" s="192" t="s">
        <v>16</v>
      </c>
      <c r="J115" s="192" t="s">
        <v>17</v>
      </c>
      <c r="K115" s="192" t="s">
        <v>18</v>
      </c>
      <c r="L115" s="192" t="s">
        <v>19</v>
      </c>
      <c r="N115" s="191" t="s">
        <v>15</v>
      </c>
      <c r="O115" s="192" t="s">
        <v>16</v>
      </c>
      <c r="P115" s="192" t="s">
        <v>17</v>
      </c>
      <c r="Q115" s="192" t="s">
        <v>18</v>
      </c>
      <c r="R115" s="192" t="s">
        <v>19</v>
      </c>
      <c r="T115" s="191" t="s">
        <v>15</v>
      </c>
      <c r="U115" s="192" t="s">
        <v>16</v>
      </c>
      <c r="V115" s="192" t="s">
        <v>17</v>
      </c>
      <c r="W115" s="192" t="s">
        <v>18</v>
      </c>
      <c r="X115" s="192" t="s">
        <v>19</v>
      </c>
    </row>
    <row r="116" spans="8:28" x14ac:dyDescent="0.25">
      <c r="H116" s="24" t="s">
        <v>20</v>
      </c>
      <c r="I116" s="25"/>
      <c r="J116" s="24"/>
      <c r="K116" s="24"/>
      <c r="L116" s="25"/>
      <c r="N116" s="25" t="s">
        <v>20</v>
      </c>
      <c r="O116" s="25"/>
      <c r="P116" s="25"/>
      <c r="Q116" s="25"/>
      <c r="R116" s="25"/>
      <c r="T116" s="25" t="s">
        <v>20</v>
      </c>
      <c r="U116" s="25"/>
      <c r="V116" s="25"/>
      <c r="W116" s="25"/>
      <c r="X116" s="25"/>
    </row>
    <row r="117" spans="8:28" x14ac:dyDescent="0.25">
      <c r="H117" s="193" t="s">
        <v>21</v>
      </c>
      <c r="I117" s="194">
        <v>471.74</v>
      </c>
      <c r="J117" s="194">
        <v>394.81</v>
      </c>
      <c r="K117" s="194">
        <v>0</v>
      </c>
      <c r="L117" s="194">
        <v>0</v>
      </c>
      <c r="M117" s="195"/>
      <c r="N117" s="193" t="s">
        <v>21</v>
      </c>
      <c r="O117" s="194">
        <v>377.39</v>
      </c>
      <c r="P117" s="194">
        <v>315.85000000000002</v>
      </c>
      <c r="Q117" s="196">
        <v>0</v>
      </c>
      <c r="R117" s="196">
        <v>0</v>
      </c>
      <c r="S117" s="195"/>
      <c r="T117" s="197" t="s">
        <v>21</v>
      </c>
      <c r="U117" s="194">
        <v>94.350000000000023</v>
      </c>
      <c r="V117" s="194">
        <v>78.95999999999998</v>
      </c>
      <c r="W117" s="196">
        <v>0</v>
      </c>
      <c r="X117" s="196">
        <v>0</v>
      </c>
    </row>
    <row r="118" spans="8:28" x14ac:dyDescent="0.25">
      <c r="H118" s="193" t="s">
        <v>23</v>
      </c>
      <c r="I118" s="194">
        <v>943.47</v>
      </c>
      <c r="J118" s="194">
        <v>789.61</v>
      </c>
      <c r="K118" s="194">
        <v>0</v>
      </c>
      <c r="L118" s="194">
        <v>0</v>
      </c>
      <c r="M118" s="195"/>
      <c r="N118" s="193" t="s">
        <v>23</v>
      </c>
      <c r="O118" s="194">
        <v>754.78</v>
      </c>
      <c r="P118" s="194">
        <v>631.69000000000005</v>
      </c>
      <c r="Q118" s="194">
        <v>0</v>
      </c>
      <c r="R118" s="194">
        <v>0</v>
      </c>
      <c r="S118" s="195"/>
      <c r="T118" s="193" t="s">
        <v>23</v>
      </c>
      <c r="U118" s="194">
        <v>188.69000000000005</v>
      </c>
      <c r="V118" s="194">
        <v>157.91999999999996</v>
      </c>
      <c r="W118" s="194">
        <v>0</v>
      </c>
      <c r="X118" s="194">
        <v>0</v>
      </c>
    </row>
    <row r="119" spans="8:28" x14ac:dyDescent="0.25">
      <c r="H119" s="198" t="s">
        <v>24</v>
      </c>
      <c r="I119" s="199">
        <v>1297.27</v>
      </c>
      <c r="J119" s="199">
        <v>1085.72</v>
      </c>
      <c r="K119" s="199">
        <v>0</v>
      </c>
      <c r="L119" s="199">
        <v>0</v>
      </c>
      <c r="M119" s="195"/>
      <c r="N119" s="198" t="s">
        <v>24</v>
      </c>
      <c r="O119" s="199">
        <v>1037.82</v>
      </c>
      <c r="P119" s="199">
        <v>868.58</v>
      </c>
      <c r="Q119" s="199">
        <v>0</v>
      </c>
      <c r="R119" s="199">
        <v>0</v>
      </c>
      <c r="S119" s="195"/>
      <c r="T119" s="198" t="s">
        <v>24</v>
      </c>
      <c r="U119" s="199">
        <v>259.45000000000005</v>
      </c>
      <c r="V119" s="199">
        <v>217.14</v>
      </c>
      <c r="W119" s="199">
        <v>0</v>
      </c>
      <c r="X119" s="199">
        <v>0</v>
      </c>
    </row>
    <row r="121" spans="8:28" x14ac:dyDescent="0.25">
      <c r="H121" s="184" t="s">
        <v>25</v>
      </c>
      <c r="I121" s="185"/>
      <c r="J121" s="185"/>
      <c r="K121" s="200"/>
      <c r="L121" s="185"/>
      <c r="N121" s="184" t="s">
        <v>26</v>
      </c>
      <c r="O121" s="185"/>
      <c r="P121" s="185"/>
      <c r="Q121" s="185"/>
      <c r="R121" s="185"/>
      <c r="T121" s="184" t="s">
        <v>27</v>
      </c>
      <c r="U121" s="185"/>
      <c r="V121" s="185"/>
      <c r="W121" s="185"/>
      <c r="X121" s="185"/>
    </row>
    <row r="122" spans="8:28" x14ac:dyDescent="0.25">
      <c r="H122" s="186"/>
      <c r="I122" s="187" t="s">
        <v>8</v>
      </c>
      <c r="J122" s="187" t="s">
        <v>8</v>
      </c>
      <c r="K122" s="187" t="s">
        <v>8</v>
      </c>
      <c r="L122" s="187"/>
      <c r="N122" s="186"/>
      <c r="O122" s="187" t="s">
        <v>8</v>
      </c>
      <c r="P122" s="187" t="s">
        <v>8</v>
      </c>
      <c r="Q122" s="187" t="s">
        <v>8</v>
      </c>
      <c r="R122" s="187"/>
      <c r="T122" s="186"/>
      <c r="U122" s="187" t="s">
        <v>8</v>
      </c>
      <c r="V122" s="187" t="s">
        <v>8</v>
      </c>
      <c r="W122" s="187" t="s">
        <v>8</v>
      </c>
      <c r="X122" s="187"/>
    </row>
    <row r="123" spans="8:28" x14ac:dyDescent="0.25">
      <c r="H123" s="188" t="s">
        <v>8</v>
      </c>
      <c r="I123" s="189" t="s">
        <v>8</v>
      </c>
      <c r="J123" s="190" t="s">
        <v>13</v>
      </c>
      <c r="K123" s="190" t="s">
        <v>14</v>
      </c>
      <c r="L123" s="188"/>
      <c r="N123" s="188" t="s">
        <v>8</v>
      </c>
      <c r="O123" s="189" t="s">
        <v>8</v>
      </c>
      <c r="P123" s="190" t="s">
        <v>13</v>
      </c>
      <c r="Q123" s="190" t="s">
        <v>14</v>
      </c>
      <c r="R123" s="188"/>
      <c r="T123" s="188" t="s">
        <v>8</v>
      </c>
      <c r="U123" s="189" t="s">
        <v>8</v>
      </c>
      <c r="V123" s="190" t="s">
        <v>13</v>
      </c>
      <c r="W123" s="190" t="s">
        <v>14</v>
      </c>
      <c r="X123" s="188"/>
    </row>
    <row r="124" spans="8:28" x14ac:dyDescent="0.25">
      <c r="H124" s="191" t="s">
        <v>15</v>
      </c>
      <c r="I124" s="192" t="s">
        <v>16</v>
      </c>
      <c r="J124" s="192" t="s">
        <v>17</v>
      </c>
      <c r="K124" s="192" t="s">
        <v>18</v>
      </c>
      <c r="L124" s="192" t="s">
        <v>19</v>
      </c>
      <c r="N124" s="191" t="s">
        <v>15</v>
      </c>
      <c r="O124" s="192" t="s">
        <v>16</v>
      </c>
      <c r="P124" s="192" t="s">
        <v>17</v>
      </c>
      <c r="Q124" s="192" t="s">
        <v>18</v>
      </c>
      <c r="R124" s="192" t="s">
        <v>19</v>
      </c>
      <c r="T124" s="191" t="s">
        <v>15</v>
      </c>
      <c r="U124" s="192" t="s">
        <v>16</v>
      </c>
      <c r="V124" s="192" t="s">
        <v>17</v>
      </c>
      <c r="W124" s="192" t="s">
        <v>18</v>
      </c>
      <c r="X124" s="192" t="s">
        <v>19</v>
      </c>
    </row>
    <row r="125" spans="8:28" x14ac:dyDescent="0.25">
      <c r="H125" s="24" t="s">
        <v>20</v>
      </c>
      <c r="I125" s="24"/>
      <c r="J125" s="24"/>
      <c r="K125" s="24"/>
      <c r="L125" s="24"/>
      <c r="N125" s="24" t="s">
        <v>20</v>
      </c>
      <c r="O125" s="24"/>
      <c r="P125" s="24"/>
      <c r="Q125" s="24"/>
      <c r="R125" s="24"/>
      <c r="T125" s="24" t="s">
        <v>20</v>
      </c>
      <c r="U125" s="24"/>
      <c r="V125" s="24"/>
      <c r="W125" s="24"/>
      <c r="X125" s="24"/>
    </row>
    <row r="126" spans="8:28" x14ac:dyDescent="0.25">
      <c r="H126" s="34" t="s">
        <v>21</v>
      </c>
      <c r="I126" s="55">
        <v>1022.0947620000001</v>
      </c>
      <c r="J126" s="55">
        <v>855.42542800000001</v>
      </c>
      <c r="K126" s="201">
        <v>0</v>
      </c>
      <c r="L126" s="201">
        <v>0</v>
      </c>
      <c r="M126" s="3" t="s">
        <v>8</v>
      </c>
      <c r="N126" s="34" t="s">
        <v>21</v>
      </c>
      <c r="O126" s="194">
        <v>817.68</v>
      </c>
      <c r="P126" s="194">
        <v>684.34</v>
      </c>
      <c r="Q126" s="194">
        <v>0</v>
      </c>
      <c r="R126" s="194">
        <v>0</v>
      </c>
      <c r="S126" s="195"/>
      <c r="T126" s="193" t="s">
        <v>21</v>
      </c>
      <c r="U126" s="194">
        <v>204.41476200000011</v>
      </c>
      <c r="V126" s="194">
        <v>171.08542799999998</v>
      </c>
      <c r="W126" s="194">
        <v>0</v>
      </c>
      <c r="X126" s="194">
        <v>0</v>
      </c>
      <c r="AB126" t="s">
        <v>8</v>
      </c>
    </row>
    <row r="127" spans="8:28" x14ac:dyDescent="0.25">
      <c r="H127" s="34" t="s">
        <v>23</v>
      </c>
      <c r="I127" s="55">
        <v>2044.1895240000001</v>
      </c>
      <c r="J127" s="55">
        <v>1710.81989</v>
      </c>
      <c r="K127" s="201">
        <v>0</v>
      </c>
      <c r="L127" s="201">
        <v>0</v>
      </c>
      <c r="M127" s="3" t="s">
        <v>8</v>
      </c>
      <c r="N127" s="34" t="s">
        <v>23</v>
      </c>
      <c r="O127" s="194">
        <v>1635.35</v>
      </c>
      <c r="P127" s="194">
        <v>1368.66</v>
      </c>
      <c r="Q127" s="194">
        <v>0</v>
      </c>
      <c r="R127" s="194">
        <v>0</v>
      </c>
      <c r="S127" s="195"/>
      <c r="T127" s="193" t="s">
        <v>23</v>
      </c>
      <c r="U127" s="194">
        <v>408.83952400000021</v>
      </c>
      <c r="V127" s="194">
        <v>342.1598899999999</v>
      </c>
      <c r="W127" s="194">
        <v>0</v>
      </c>
      <c r="X127" s="194">
        <v>0</v>
      </c>
    </row>
    <row r="128" spans="8:28" x14ac:dyDescent="0.25">
      <c r="H128" s="34" t="s">
        <v>24</v>
      </c>
      <c r="I128" s="55">
        <v>2810.7528540000003</v>
      </c>
      <c r="J128" s="55">
        <v>2352.3838000000001</v>
      </c>
      <c r="K128" s="201">
        <v>0</v>
      </c>
      <c r="L128" s="201">
        <v>0</v>
      </c>
      <c r="M128" s="3" t="s">
        <v>8</v>
      </c>
      <c r="N128" s="34" t="s">
        <v>24</v>
      </c>
      <c r="O128" s="194">
        <v>2248.6</v>
      </c>
      <c r="P128" s="194">
        <v>1881.91</v>
      </c>
      <c r="Q128" s="194">
        <v>0</v>
      </c>
      <c r="R128" s="194">
        <v>0</v>
      </c>
      <c r="S128" s="195"/>
      <c r="T128" s="193" t="s">
        <v>24</v>
      </c>
      <c r="U128" s="194">
        <v>562.15285400000039</v>
      </c>
      <c r="V128" s="194">
        <v>470.47379999999998</v>
      </c>
      <c r="W128" s="194">
        <v>0</v>
      </c>
      <c r="X128" s="194">
        <v>0</v>
      </c>
    </row>
    <row r="129" spans="8:28" x14ac:dyDescent="0.25">
      <c r="H129" s="37" t="s">
        <v>28</v>
      </c>
      <c r="I129" s="202"/>
      <c r="J129" s="203"/>
      <c r="K129" s="203"/>
      <c r="L129" s="203"/>
      <c r="M129" s="3" t="s">
        <v>8</v>
      </c>
      <c r="N129" s="37" t="s">
        <v>28</v>
      </c>
      <c r="O129" s="204"/>
      <c r="P129" s="204"/>
      <c r="Q129" s="205"/>
      <c r="R129" s="205"/>
      <c r="S129" s="195"/>
      <c r="T129" s="206" t="s">
        <v>28</v>
      </c>
      <c r="U129" s="204"/>
      <c r="V129" s="204"/>
      <c r="W129" s="205"/>
      <c r="X129" s="205"/>
    </row>
    <row r="130" spans="8:28" x14ac:dyDescent="0.25">
      <c r="H130" s="34" t="s">
        <v>21</v>
      </c>
      <c r="I130" s="55">
        <v>1022.0947620000001</v>
      </c>
      <c r="J130" s="55">
        <v>855.42542800000001</v>
      </c>
      <c r="K130" s="207">
        <v>0</v>
      </c>
      <c r="L130" s="208">
        <v>0</v>
      </c>
      <c r="M130" s="3" t="s">
        <v>8</v>
      </c>
      <c r="N130" s="34" t="s">
        <v>21</v>
      </c>
      <c r="O130" s="194">
        <v>817.68</v>
      </c>
      <c r="P130" s="194">
        <v>684.34</v>
      </c>
      <c r="Q130" s="194">
        <v>0</v>
      </c>
      <c r="R130" s="194">
        <v>0</v>
      </c>
      <c r="S130" s="195"/>
      <c r="T130" s="193" t="s">
        <v>21</v>
      </c>
      <c r="U130" s="194">
        <v>204.41476200000011</v>
      </c>
      <c r="V130" s="194">
        <v>171.08542799999998</v>
      </c>
      <c r="W130" s="194">
        <v>0</v>
      </c>
      <c r="X130" s="194">
        <v>0</v>
      </c>
    </row>
    <row r="131" spans="8:28" x14ac:dyDescent="0.25">
      <c r="H131" s="34" t="s">
        <v>23</v>
      </c>
      <c r="I131" s="55">
        <v>2044.1895240000001</v>
      </c>
      <c r="J131" s="55">
        <v>1710.81989</v>
      </c>
      <c r="K131" s="207">
        <v>0</v>
      </c>
      <c r="L131" s="208">
        <v>0</v>
      </c>
      <c r="M131" s="3" t="s">
        <v>8</v>
      </c>
      <c r="N131" s="34" t="s">
        <v>23</v>
      </c>
      <c r="O131" s="194">
        <v>1635.35</v>
      </c>
      <c r="P131" s="194">
        <v>1368.66</v>
      </c>
      <c r="Q131" s="194">
        <v>0</v>
      </c>
      <c r="R131" s="194">
        <v>0</v>
      </c>
      <c r="S131" s="195"/>
      <c r="T131" s="193" t="s">
        <v>23</v>
      </c>
      <c r="U131" s="194">
        <v>408.83952400000021</v>
      </c>
      <c r="V131" s="194">
        <v>342.1598899999999</v>
      </c>
      <c r="W131" s="194">
        <v>0</v>
      </c>
      <c r="X131" s="194">
        <v>0</v>
      </c>
    </row>
    <row r="132" spans="8:28" x14ac:dyDescent="0.25">
      <c r="H132" s="34" t="s">
        <v>24</v>
      </c>
      <c r="I132" s="55">
        <v>2810.7528540000003</v>
      </c>
      <c r="J132" s="55">
        <v>2352.3838000000001</v>
      </c>
      <c r="K132" s="207">
        <v>0</v>
      </c>
      <c r="L132" s="208">
        <v>0</v>
      </c>
      <c r="M132" s="3" t="s">
        <v>8</v>
      </c>
      <c r="N132" s="34" t="s">
        <v>24</v>
      </c>
      <c r="O132" s="194">
        <v>2248.6</v>
      </c>
      <c r="P132" s="194">
        <v>1881.91</v>
      </c>
      <c r="Q132" s="194">
        <v>0</v>
      </c>
      <c r="R132" s="194">
        <v>0</v>
      </c>
      <c r="S132" s="195"/>
      <c r="T132" s="193" t="s">
        <v>24</v>
      </c>
      <c r="U132" s="194">
        <v>562.15285400000039</v>
      </c>
      <c r="V132" s="194">
        <v>470.47379999999998</v>
      </c>
      <c r="W132" s="194">
        <v>0</v>
      </c>
      <c r="X132" s="194">
        <v>0</v>
      </c>
    </row>
    <row r="133" spans="8:28" x14ac:dyDescent="0.25">
      <c r="H133" s="34" t="s">
        <v>29</v>
      </c>
      <c r="I133" s="55">
        <v>1385.738822</v>
      </c>
      <c r="J133" s="55">
        <v>1149.8088680000001</v>
      </c>
      <c r="K133" s="209">
        <v>0</v>
      </c>
      <c r="L133" s="210">
        <v>0</v>
      </c>
      <c r="M133" s="3" t="s">
        <v>8</v>
      </c>
      <c r="N133" s="34" t="s">
        <v>29</v>
      </c>
      <c r="O133" s="194">
        <v>1108.5899999999999</v>
      </c>
      <c r="P133" s="194">
        <v>919.85</v>
      </c>
      <c r="Q133" s="194">
        <v>0</v>
      </c>
      <c r="R133" s="211" t="s">
        <v>22</v>
      </c>
      <c r="S133" s="195"/>
      <c r="T133" s="193" t="s">
        <v>29</v>
      </c>
      <c r="U133" s="194">
        <v>277.14882200000011</v>
      </c>
      <c r="V133" s="194">
        <v>229.95886800000005</v>
      </c>
      <c r="W133" s="194">
        <v>0</v>
      </c>
      <c r="X133" s="211" t="s">
        <v>22</v>
      </c>
    </row>
    <row r="134" spans="8:28" x14ac:dyDescent="0.25">
      <c r="H134" s="34" t="s">
        <v>30</v>
      </c>
      <c r="I134" s="55">
        <v>1841.8060699999999</v>
      </c>
      <c r="J134" s="55">
        <v>1531.506106</v>
      </c>
      <c r="K134" s="209">
        <v>0</v>
      </c>
      <c r="L134" s="210">
        <v>0</v>
      </c>
      <c r="M134" s="3" t="s">
        <v>8</v>
      </c>
      <c r="N134" s="34" t="s">
        <v>30</v>
      </c>
      <c r="O134" s="194">
        <v>1473.44</v>
      </c>
      <c r="P134" s="194">
        <v>1225.2</v>
      </c>
      <c r="Q134" s="194">
        <v>0</v>
      </c>
      <c r="R134" s="211" t="s">
        <v>22</v>
      </c>
      <c r="S134" s="195"/>
      <c r="T134" s="193" t="s">
        <v>30</v>
      </c>
      <c r="U134" s="194">
        <v>368.36606999999981</v>
      </c>
      <c r="V134" s="194">
        <v>306.306106</v>
      </c>
      <c r="W134" s="194">
        <v>0</v>
      </c>
      <c r="X134" s="211" t="s">
        <v>22</v>
      </c>
    </row>
    <row r="135" spans="8:28" x14ac:dyDescent="0.25">
      <c r="H135" s="37" t="s">
        <v>34</v>
      </c>
      <c r="I135" s="202" t="s">
        <v>8</v>
      </c>
      <c r="J135" s="212"/>
      <c r="K135" s="213" t="s">
        <v>8</v>
      </c>
      <c r="L135" s="212"/>
      <c r="M135" s="3" t="s">
        <v>8</v>
      </c>
      <c r="N135" s="37" t="s">
        <v>34</v>
      </c>
      <c r="O135" s="214"/>
      <c r="P135" s="215"/>
      <c r="Q135" s="214"/>
      <c r="R135" s="216"/>
      <c r="S135" s="195"/>
      <c r="T135" s="206" t="s">
        <v>34</v>
      </c>
      <c r="U135" s="214"/>
      <c r="V135" s="215"/>
      <c r="W135" s="214"/>
      <c r="X135" s="216"/>
    </row>
    <row r="136" spans="8:28" x14ac:dyDescent="0.25">
      <c r="H136" s="52" t="s">
        <v>35</v>
      </c>
      <c r="I136" s="55">
        <v>363.64406000000002</v>
      </c>
      <c r="J136" s="55">
        <v>294.38344000000001</v>
      </c>
      <c r="K136" s="201">
        <v>0</v>
      </c>
      <c r="L136" s="217">
        <v>0</v>
      </c>
      <c r="M136" s="3" t="s">
        <v>8</v>
      </c>
      <c r="N136" s="52" t="s">
        <v>35</v>
      </c>
      <c r="O136" s="196">
        <v>290.92</v>
      </c>
      <c r="P136" s="194">
        <v>235.51</v>
      </c>
      <c r="Q136" s="196">
        <v>0</v>
      </c>
      <c r="R136" s="218" t="s">
        <v>22</v>
      </c>
      <c r="S136" s="195"/>
      <c r="T136" s="197" t="s">
        <v>35</v>
      </c>
      <c r="U136" s="196">
        <v>72.724060000000009</v>
      </c>
      <c r="V136" s="194">
        <v>58.873440000000016</v>
      </c>
      <c r="W136" s="196">
        <v>0</v>
      </c>
      <c r="X136" s="218" t="s">
        <v>22</v>
      </c>
    </row>
    <row r="137" spans="8:28" x14ac:dyDescent="0.25">
      <c r="H137" s="34" t="s">
        <v>36</v>
      </c>
      <c r="I137" s="55">
        <v>727.28812000000005</v>
      </c>
      <c r="J137" s="55">
        <v>588.76688000000001</v>
      </c>
      <c r="K137" s="201">
        <v>0</v>
      </c>
      <c r="L137" s="210">
        <v>0</v>
      </c>
      <c r="M137" s="3" t="s">
        <v>8</v>
      </c>
      <c r="N137" s="34" t="s">
        <v>36</v>
      </c>
      <c r="O137" s="194">
        <v>581.83000000000004</v>
      </c>
      <c r="P137" s="194">
        <v>471.01</v>
      </c>
      <c r="Q137" s="194">
        <v>0</v>
      </c>
      <c r="R137" s="211" t="s">
        <v>22</v>
      </c>
      <c r="S137" s="195"/>
      <c r="T137" s="193" t="s">
        <v>36</v>
      </c>
      <c r="U137" s="194">
        <v>145.45812000000001</v>
      </c>
      <c r="V137" s="194">
        <v>117.75688000000002</v>
      </c>
      <c r="W137" s="194">
        <v>0</v>
      </c>
      <c r="X137" s="211" t="s">
        <v>22</v>
      </c>
    </row>
    <row r="138" spans="8:28" x14ac:dyDescent="0.25">
      <c r="H138" s="34" t="s">
        <v>37</v>
      </c>
      <c r="I138" s="55">
        <v>1385.738822</v>
      </c>
      <c r="J138" s="55">
        <v>1149.8088680000001</v>
      </c>
      <c r="K138" s="201">
        <v>0</v>
      </c>
      <c r="L138" s="210">
        <v>0</v>
      </c>
      <c r="M138" s="3" t="s">
        <v>8</v>
      </c>
      <c r="N138" s="34" t="s">
        <v>37</v>
      </c>
      <c r="O138" s="194">
        <v>1108.5899999999999</v>
      </c>
      <c r="P138" s="194">
        <v>919.85</v>
      </c>
      <c r="Q138" s="194">
        <v>0</v>
      </c>
      <c r="R138" s="211" t="s">
        <v>22</v>
      </c>
      <c r="S138" s="195"/>
      <c r="T138" s="193" t="s">
        <v>37</v>
      </c>
      <c r="U138" s="194">
        <v>277.14882200000011</v>
      </c>
      <c r="V138" s="194">
        <v>229.95886800000005</v>
      </c>
      <c r="W138" s="194">
        <v>0</v>
      </c>
      <c r="X138" s="211" t="s">
        <v>22</v>
      </c>
    </row>
    <row r="139" spans="8:28" x14ac:dyDescent="0.25">
      <c r="H139" s="34" t="s">
        <v>38</v>
      </c>
      <c r="I139" s="55">
        <v>1841.8060699999999</v>
      </c>
      <c r="J139" s="55">
        <v>1531.506106</v>
      </c>
      <c r="K139" s="201">
        <v>0</v>
      </c>
      <c r="L139" s="210">
        <v>0</v>
      </c>
      <c r="M139" s="3" t="s">
        <v>8</v>
      </c>
      <c r="N139" s="34" t="s">
        <v>38</v>
      </c>
      <c r="O139" s="194">
        <v>1473.44</v>
      </c>
      <c r="P139" s="194">
        <v>1225.2</v>
      </c>
      <c r="Q139" s="194">
        <v>0</v>
      </c>
      <c r="R139" s="211" t="s">
        <v>22</v>
      </c>
      <c r="S139" s="195"/>
      <c r="T139" s="193" t="s">
        <v>38</v>
      </c>
      <c r="U139" s="194">
        <v>368.36606999999981</v>
      </c>
      <c r="V139" s="194">
        <v>306.306106</v>
      </c>
      <c r="W139" s="194">
        <v>0</v>
      </c>
      <c r="X139" s="211" t="s">
        <v>22</v>
      </c>
    </row>
    <row r="140" spans="8:28" x14ac:dyDescent="0.25">
      <c r="H140" s="24" t="s">
        <v>39</v>
      </c>
      <c r="I140" s="55">
        <v>1183.355368</v>
      </c>
      <c r="J140" s="55">
        <v>970.4641180000001</v>
      </c>
      <c r="K140" s="201">
        <v>0</v>
      </c>
      <c r="L140" s="219">
        <v>0</v>
      </c>
      <c r="M140" s="3" t="s">
        <v>8</v>
      </c>
      <c r="N140" s="24" t="s">
        <v>39</v>
      </c>
      <c r="O140" s="199">
        <v>946.68</v>
      </c>
      <c r="P140" s="194">
        <v>776.37</v>
      </c>
      <c r="Q140" s="199">
        <v>0</v>
      </c>
      <c r="R140" s="220" t="s">
        <v>22</v>
      </c>
      <c r="S140" s="195"/>
      <c r="T140" s="198" t="s">
        <v>39</v>
      </c>
      <c r="U140" s="199">
        <v>236.67536800000005</v>
      </c>
      <c r="V140" s="194">
        <v>194.09411800000009</v>
      </c>
      <c r="W140" s="199">
        <v>0</v>
      </c>
      <c r="X140" s="220" t="s">
        <v>22</v>
      </c>
    </row>
    <row r="141" spans="8:28" x14ac:dyDescent="0.25">
      <c r="H141" s="1"/>
      <c r="I141" s="60"/>
      <c r="J141" s="157"/>
      <c r="K141" s="221"/>
      <c r="L141" s="157"/>
      <c r="N141" s="5"/>
      <c r="O141" s="156"/>
      <c r="P141" s="157"/>
      <c r="Q141" s="156"/>
      <c r="R141" s="158"/>
      <c r="S141" s="154"/>
      <c r="U141" s="5"/>
      <c r="V141" s="156"/>
      <c r="W141" s="157"/>
      <c r="X141" s="156"/>
      <c r="Y141" s="158"/>
      <c r="Z141" s="154"/>
      <c r="AA141" s="154"/>
      <c r="AB141" s="154"/>
    </row>
    <row r="142" spans="8:28" x14ac:dyDescent="0.25">
      <c r="T142" s="11"/>
    </row>
    <row r="143" spans="8:28" ht="18.75" x14ac:dyDescent="0.3">
      <c r="H143" s="11"/>
      <c r="I143" s="11"/>
      <c r="J143" s="11"/>
      <c r="K143" s="11"/>
      <c r="L143" s="11"/>
      <c r="M143" s="11"/>
      <c r="N143" s="222" t="s">
        <v>48</v>
      </c>
      <c r="O143" s="223"/>
      <c r="P143" s="223"/>
      <c r="Q143" s="224"/>
      <c r="R143" s="11"/>
      <c r="S143" s="222" t="s">
        <v>49</v>
      </c>
      <c r="T143" s="225"/>
      <c r="U143" s="226"/>
      <c r="V143" s="227"/>
      <c r="W143" s="66"/>
      <c r="X143" s="222" t="s">
        <v>50</v>
      </c>
      <c r="Y143" s="228"/>
      <c r="Z143" s="222"/>
      <c r="AA143" s="229"/>
      <c r="AB143" s="229"/>
    </row>
    <row r="144" spans="8:28" x14ac:dyDescent="0.25">
      <c r="H144" s="184" t="s">
        <v>51</v>
      </c>
      <c r="I144" s="223"/>
      <c r="J144" s="223"/>
      <c r="K144" s="223"/>
      <c r="L144" s="223"/>
      <c r="M144" s="11"/>
      <c r="N144" s="70" t="s">
        <v>8</v>
      </c>
      <c r="O144" s="70"/>
      <c r="P144" s="70"/>
      <c r="Q144" s="71"/>
      <c r="R144" s="71"/>
      <c r="S144" s="230" t="s">
        <v>52</v>
      </c>
      <c r="T144" s="72" t="s">
        <v>53</v>
      </c>
      <c r="U144" s="72" t="s">
        <v>54</v>
      </c>
      <c r="V144" s="101" t="s">
        <v>8</v>
      </c>
      <c r="W144" s="73" t="s">
        <v>8</v>
      </c>
      <c r="X144" s="74"/>
      <c r="Y144" s="75" t="s">
        <v>8</v>
      </c>
      <c r="Z144" s="76" t="s">
        <v>8</v>
      </c>
      <c r="AA144" s="71"/>
      <c r="AB144" s="71"/>
    </row>
    <row r="145" spans="8:28" x14ac:dyDescent="0.25">
      <c r="H145" s="187"/>
      <c r="I145" s="187" t="s">
        <v>8</v>
      </c>
      <c r="J145" s="187" t="s">
        <v>8</v>
      </c>
      <c r="K145" s="187" t="s">
        <v>8</v>
      </c>
      <c r="L145" s="187"/>
      <c r="M145" s="11"/>
      <c r="N145" s="77"/>
      <c r="O145" s="77"/>
      <c r="P145" s="77"/>
      <c r="Q145" s="71"/>
      <c r="R145" s="11"/>
      <c r="S145" s="74"/>
      <c r="T145" s="78" t="s">
        <v>8</v>
      </c>
      <c r="U145" s="79"/>
      <c r="V145" s="231" t="s">
        <v>8</v>
      </c>
      <c r="W145" s="80" t="s">
        <v>8</v>
      </c>
      <c r="X145" s="81"/>
      <c r="Y145" s="82" t="s">
        <v>8</v>
      </c>
      <c r="Z145" s="83" t="s">
        <v>8</v>
      </c>
      <c r="AA145" s="71"/>
      <c r="AB145" s="71"/>
    </row>
    <row r="146" spans="8:28" x14ac:dyDescent="0.25">
      <c r="H146" s="190" t="s">
        <v>8</v>
      </c>
      <c r="I146" s="189" t="s">
        <v>8</v>
      </c>
      <c r="J146" s="190" t="s">
        <v>13</v>
      </c>
      <c r="K146" s="190" t="s">
        <v>14</v>
      </c>
      <c r="L146" s="190"/>
      <c r="M146" s="11"/>
      <c r="N146" s="84" t="s">
        <v>55</v>
      </c>
      <c r="O146" s="85" t="s">
        <v>56</v>
      </c>
      <c r="P146" s="85" t="s">
        <v>57</v>
      </c>
      <c r="Q146" s="232" t="s">
        <v>8</v>
      </c>
      <c r="R146" s="233" t="s">
        <v>8</v>
      </c>
      <c r="S146" s="91" t="s">
        <v>20</v>
      </c>
      <c r="T146" s="89" t="s">
        <v>58</v>
      </c>
      <c r="U146" s="89">
        <v>8</v>
      </c>
      <c r="V146" s="234" t="s">
        <v>8</v>
      </c>
      <c r="W146" s="90" t="s">
        <v>8</v>
      </c>
      <c r="X146" s="91" t="s">
        <v>20</v>
      </c>
      <c r="Y146" s="235">
        <v>2.3E-3</v>
      </c>
      <c r="Z146" s="95" t="s">
        <v>8</v>
      </c>
      <c r="AA146" s="236"/>
      <c r="AB146" s="236"/>
    </row>
    <row r="147" spans="8:28" x14ac:dyDescent="0.25">
      <c r="H147" s="237" t="s">
        <v>15</v>
      </c>
      <c r="I147" s="192" t="s">
        <v>16</v>
      </c>
      <c r="J147" s="192" t="s">
        <v>17</v>
      </c>
      <c r="K147" s="192" t="s">
        <v>18</v>
      </c>
      <c r="L147" s="192" t="s">
        <v>19</v>
      </c>
      <c r="M147" s="11"/>
      <c r="N147" s="76" t="s">
        <v>59</v>
      </c>
      <c r="O147" s="75"/>
      <c r="P147" s="75"/>
      <c r="Q147" s="83"/>
      <c r="R147" s="238"/>
      <c r="S147" s="91" t="s">
        <v>60</v>
      </c>
      <c r="T147" s="97" t="s">
        <v>61</v>
      </c>
      <c r="U147" s="91"/>
      <c r="V147" s="112" t="s">
        <v>8</v>
      </c>
      <c r="W147" s="98" t="s">
        <v>8</v>
      </c>
      <c r="X147" s="91" t="s">
        <v>60</v>
      </c>
      <c r="Y147" s="99" t="s">
        <v>62</v>
      </c>
      <c r="Z147" s="101" t="s">
        <v>8</v>
      </c>
      <c r="AA147" s="100"/>
      <c r="AB147" s="100"/>
    </row>
    <row r="148" spans="8:28" x14ac:dyDescent="0.25">
      <c r="H148" s="102" t="s">
        <v>20</v>
      </c>
      <c r="I148" s="102"/>
      <c r="J148" s="102"/>
      <c r="K148" s="102"/>
      <c r="L148" s="102"/>
      <c r="M148" s="11"/>
      <c r="N148" s="83" t="s">
        <v>64</v>
      </c>
      <c r="O148" s="239">
        <v>18.13</v>
      </c>
      <c r="P148" s="240">
        <v>39.29</v>
      </c>
      <c r="Q148" s="112" t="s">
        <v>8</v>
      </c>
      <c r="R148" s="98" t="s">
        <v>8</v>
      </c>
      <c r="S148" s="91" t="s">
        <v>65</v>
      </c>
      <c r="T148" s="241">
        <v>6.8500000000000005E-2</v>
      </c>
      <c r="U148" s="242">
        <v>3.5599999999999998E-3</v>
      </c>
      <c r="V148" s="243" t="s">
        <v>8</v>
      </c>
      <c r="W148" s="107" t="s">
        <v>8</v>
      </c>
      <c r="X148" s="82" t="s">
        <v>66</v>
      </c>
      <c r="Y148" s="99" t="s">
        <v>67</v>
      </c>
      <c r="Z148" s="101" t="s">
        <v>8</v>
      </c>
      <c r="AA148" s="100"/>
      <c r="AB148" s="100"/>
    </row>
    <row r="149" spans="8:28" x14ac:dyDescent="0.25">
      <c r="H149" s="82" t="s">
        <v>21</v>
      </c>
      <c r="I149" s="196">
        <v>1042.54</v>
      </c>
      <c r="J149" s="196">
        <v>872.53</v>
      </c>
      <c r="K149" s="196">
        <v>0</v>
      </c>
      <c r="L149" s="196">
        <v>0</v>
      </c>
      <c r="M149" s="11"/>
      <c r="N149" s="83" t="s">
        <v>69</v>
      </c>
      <c r="O149" s="239">
        <v>33.369999999999997</v>
      </c>
      <c r="P149" s="240">
        <v>72.3</v>
      </c>
      <c r="Q149" s="112" t="s">
        <v>8</v>
      </c>
      <c r="R149" s="98" t="s">
        <v>8</v>
      </c>
      <c r="S149" s="244" t="s">
        <v>70</v>
      </c>
      <c r="T149" s="245">
        <v>2.2800000000000001E-2</v>
      </c>
      <c r="U149" s="246">
        <v>1.1900000000000001E-3</v>
      </c>
      <c r="V149" s="243" t="s">
        <v>8</v>
      </c>
      <c r="W149" s="111" t="s">
        <v>8</v>
      </c>
      <c r="X149" s="82" t="s">
        <v>71</v>
      </c>
      <c r="Y149" s="82"/>
      <c r="Z149" s="83"/>
      <c r="AA149" s="71"/>
      <c r="AB149" s="71"/>
    </row>
    <row r="150" spans="8:28" x14ac:dyDescent="0.25">
      <c r="H150" s="82" t="s">
        <v>23</v>
      </c>
      <c r="I150" s="194">
        <v>2085.0700000000002</v>
      </c>
      <c r="J150" s="194">
        <v>1745.04</v>
      </c>
      <c r="K150" s="194">
        <v>0</v>
      </c>
      <c r="L150" s="194">
        <v>0</v>
      </c>
      <c r="M150" s="11"/>
      <c r="N150" s="83" t="s">
        <v>72</v>
      </c>
      <c r="O150" s="239">
        <v>63.21</v>
      </c>
      <c r="P150" s="240">
        <v>136.96</v>
      </c>
      <c r="Q150" s="112" t="s">
        <v>8</v>
      </c>
      <c r="R150" s="98" t="s">
        <v>8</v>
      </c>
      <c r="S150" s="102" t="s">
        <v>73</v>
      </c>
      <c r="T150" s="235">
        <v>9.1300000000000006E-2</v>
      </c>
      <c r="U150" s="235">
        <v>4.7499999999999999E-3</v>
      </c>
      <c r="V150" s="243" t="s">
        <v>8</v>
      </c>
      <c r="W150" s="107" t="s">
        <v>8</v>
      </c>
      <c r="X150" s="114"/>
      <c r="Y150" s="102"/>
      <c r="Z150" s="129"/>
      <c r="AA150" s="71"/>
      <c r="AB150" s="71"/>
    </row>
    <row r="151" spans="8:28" ht="18.75" x14ac:dyDescent="0.3">
      <c r="H151" s="82" t="s">
        <v>24</v>
      </c>
      <c r="I151" s="194">
        <v>2866.97</v>
      </c>
      <c r="J151" s="194">
        <v>2399.4299999999998</v>
      </c>
      <c r="K151" s="194">
        <v>0</v>
      </c>
      <c r="L151" s="194">
        <v>0</v>
      </c>
      <c r="M151" s="11"/>
      <c r="N151" s="83" t="s">
        <v>74</v>
      </c>
      <c r="O151" s="247"/>
      <c r="P151" s="248"/>
      <c r="Q151" s="83"/>
      <c r="R151" s="238" t="s">
        <v>8</v>
      </c>
      <c r="S151" s="249" t="s">
        <v>75</v>
      </c>
      <c r="T151" s="250">
        <v>0.18290000000000001</v>
      </c>
      <c r="U151" s="251" t="s">
        <v>76</v>
      </c>
      <c r="V151" s="252"/>
      <c r="W151" s="118"/>
      <c r="X151" s="253" t="s">
        <v>77</v>
      </c>
      <c r="Y151" s="228"/>
      <c r="Z151" s="253"/>
      <c r="AA151" s="229"/>
      <c r="AB151" s="229"/>
    </row>
    <row r="152" spans="8:28" x14ac:dyDescent="0.25">
      <c r="H152" s="254" t="s">
        <v>28</v>
      </c>
      <c r="I152" s="204"/>
      <c r="J152" s="204"/>
      <c r="K152" s="204"/>
      <c r="L152" s="204"/>
      <c r="M152" s="11"/>
      <c r="N152" s="83" t="s">
        <v>64</v>
      </c>
      <c r="O152" s="239">
        <v>18.489999999999998</v>
      </c>
      <c r="P152" s="239">
        <v>40.08</v>
      </c>
      <c r="Q152" s="112" t="s">
        <v>8</v>
      </c>
      <c r="R152" s="98" t="s">
        <v>8</v>
      </c>
      <c r="S152" s="91" t="s">
        <v>87</v>
      </c>
      <c r="T152" s="255"/>
      <c r="U152" s="255" t="s">
        <v>8</v>
      </c>
      <c r="V152" s="124"/>
      <c r="W152" s="124"/>
      <c r="X152" s="76" t="s">
        <v>79</v>
      </c>
      <c r="Y152" s="70"/>
      <c r="Z152" s="70"/>
      <c r="AA152" s="71"/>
      <c r="AB152" s="71"/>
    </row>
    <row r="153" spans="8:28" x14ac:dyDescent="0.25">
      <c r="H153" s="75" t="s">
        <v>21</v>
      </c>
      <c r="I153" s="196">
        <v>1042.54</v>
      </c>
      <c r="J153" s="196">
        <v>872.53</v>
      </c>
      <c r="K153" s="196">
        <v>0</v>
      </c>
      <c r="L153" s="196">
        <v>0</v>
      </c>
      <c r="M153" s="11"/>
      <c r="N153" s="83" t="s">
        <v>69</v>
      </c>
      <c r="O153" s="239">
        <v>34.04</v>
      </c>
      <c r="P153" s="239">
        <v>73.75</v>
      </c>
      <c r="Q153" s="112" t="s">
        <v>8</v>
      </c>
      <c r="R153" s="98" t="s">
        <v>8</v>
      </c>
      <c r="S153" s="133" t="s">
        <v>80</v>
      </c>
      <c r="T153" s="242">
        <v>0.18290000000000001</v>
      </c>
      <c r="U153" s="256" t="s">
        <v>8</v>
      </c>
      <c r="V153" s="124"/>
      <c r="W153" s="124"/>
      <c r="X153" s="257" t="s">
        <v>81</v>
      </c>
      <c r="Y153" s="235">
        <v>1.1399999999999999</v>
      </c>
      <c r="Z153" s="112" t="s">
        <v>8</v>
      </c>
      <c r="AA153" s="105"/>
      <c r="AB153" s="105"/>
    </row>
    <row r="154" spans="8:28" x14ac:dyDescent="0.25">
      <c r="H154" s="82" t="s">
        <v>23</v>
      </c>
      <c r="I154" s="194">
        <v>2085.0700000000002</v>
      </c>
      <c r="J154" s="194">
        <v>1745.04</v>
      </c>
      <c r="K154" s="194">
        <v>0</v>
      </c>
      <c r="L154" s="194">
        <v>0</v>
      </c>
      <c r="M154" s="11"/>
      <c r="N154" s="129" t="s">
        <v>72</v>
      </c>
      <c r="O154" s="258">
        <v>64.47</v>
      </c>
      <c r="P154" s="258">
        <v>139.69999999999999</v>
      </c>
      <c r="Q154" s="112" t="s">
        <v>8</v>
      </c>
      <c r="R154" s="98" t="s">
        <v>8</v>
      </c>
      <c r="S154" s="133" t="s">
        <v>82</v>
      </c>
      <c r="T154" s="235">
        <v>0.19789999999999999</v>
      </c>
      <c r="U154" s="259"/>
      <c r="V154" s="11"/>
      <c r="W154" s="11"/>
      <c r="X154" s="260" t="s">
        <v>76</v>
      </c>
      <c r="Y154" s="261">
        <v>2.4699999999999998</v>
      </c>
      <c r="Z154" s="262" t="s">
        <v>8</v>
      </c>
      <c r="AA154" s="105"/>
      <c r="AB154" s="105"/>
    </row>
    <row r="155" spans="8:28" x14ac:dyDescent="0.25">
      <c r="H155" s="82" t="s">
        <v>24</v>
      </c>
      <c r="I155" s="194">
        <v>2866.97</v>
      </c>
      <c r="J155" s="194">
        <v>2399.4299999999998</v>
      </c>
      <c r="K155" s="194">
        <v>0</v>
      </c>
      <c r="L155" s="194">
        <v>0</v>
      </c>
      <c r="M155" s="11"/>
      <c r="N155" s="71" t="s">
        <v>8</v>
      </c>
      <c r="O155" s="71"/>
      <c r="P155" s="71"/>
      <c r="Q155" s="71"/>
      <c r="R155" s="71"/>
      <c r="S155" s="83" t="s">
        <v>83</v>
      </c>
      <c r="T155" s="81"/>
      <c r="U155" s="81"/>
      <c r="V155" s="11"/>
      <c r="W155" s="11"/>
      <c r="X155" s="11"/>
      <c r="Y155" s="11"/>
      <c r="Z155" s="11"/>
      <c r="AA155" s="11"/>
      <c r="AB155" s="11"/>
    </row>
    <row r="156" spans="8:28" x14ac:dyDescent="0.25">
      <c r="H156" s="263" t="s">
        <v>29</v>
      </c>
      <c r="I156" s="264">
        <v>1413.45</v>
      </c>
      <c r="J156" s="265">
        <v>1172.81</v>
      </c>
      <c r="K156" s="266">
        <v>0</v>
      </c>
      <c r="L156" s="267" t="s">
        <v>22</v>
      </c>
      <c r="M156" s="11"/>
      <c r="N156" s="138" t="s">
        <v>8</v>
      </c>
      <c r="O156" s="87"/>
      <c r="P156" s="87"/>
      <c r="Q156" s="87"/>
      <c r="R156" s="71"/>
      <c r="S156" s="129" t="s">
        <v>84</v>
      </c>
      <c r="T156" s="77"/>
      <c r="U156" s="77"/>
      <c r="V156" s="77"/>
      <c r="W156" s="77"/>
      <c r="X156" s="77"/>
      <c r="Y156" s="77"/>
      <c r="Z156" s="77"/>
      <c r="AA156" s="71"/>
      <c r="AB156" s="71"/>
    </row>
    <row r="157" spans="8:28" x14ac:dyDescent="0.25">
      <c r="H157" s="268" t="s">
        <v>30</v>
      </c>
      <c r="I157" s="269">
        <v>1878.64</v>
      </c>
      <c r="J157" s="269">
        <v>1562.14</v>
      </c>
      <c r="K157" s="269">
        <v>0</v>
      </c>
      <c r="L157" s="270" t="s">
        <v>22</v>
      </c>
    </row>
    <row r="158" spans="8:28" x14ac:dyDescent="0.25">
      <c r="H158" s="129" t="s">
        <v>34</v>
      </c>
      <c r="I158" s="271"/>
      <c r="J158" s="271"/>
      <c r="K158" s="272"/>
      <c r="L158" s="271"/>
    </row>
    <row r="159" spans="8:28" x14ac:dyDescent="0.25">
      <c r="H159" s="75" t="s">
        <v>35</v>
      </c>
      <c r="I159" s="194">
        <v>370.92</v>
      </c>
      <c r="J159" s="194">
        <v>300.27</v>
      </c>
      <c r="K159" s="194">
        <v>0</v>
      </c>
      <c r="L159" s="273" t="s">
        <v>22</v>
      </c>
      <c r="S159" s="274"/>
      <c r="T159" s="274"/>
      <c r="U159" s="274"/>
      <c r="V159" s="274"/>
      <c r="W159" s="274"/>
    </row>
    <row r="160" spans="8:28" ht="18.75" x14ac:dyDescent="0.3">
      <c r="H160" s="82" t="s">
        <v>36</v>
      </c>
      <c r="I160" s="194">
        <v>741.83</v>
      </c>
      <c r="J160" s="194">
        <v>600.54</v>
      </c>
      <c r="K160" s="194">
        <v>0</v>
      </c>
      <c r="L160" s="273" t="s">
        <v>22</v>
      </c>
      <c r="S160" s="275"/>
      <c r="T160" s="275"/>
      <c r="U160" s="275"/>
      <c r="V160" s="276"/>
      <c r="W160" s="276"/>
    </row>
    <row r="161" spans="8:28" x14ac:dyDescent="0.25">
      <c r="H161" s="82" t="s">
        <v>37</v>
      </c>
      <c r="I161" s="194">
        <v>1413.45</v>
      </c>
      <c r="J161" s="194">
        <v>1172.81</v>
      </c>
      <c r="K161" s="194">
        <v>0</v>
      </c>
      <c r="L161" s="273" t="s">
        <v>22</v>
      </c>
      <c r="S161" s="274"/>
      <c r="T161" s="277"/>
      <c r="U161" s="277"/>
      <c r="V161" s="277"/>
      <c r="W161" s="277"/>
    </row>
    <row r="162" spans="8:28" x14ac:dyDescent="0.25">
      <c r="H162" s="82" t="s">
        <v>38</v>
      </c>
      <c r="I162" s="278">
        <v>1878.64</v>
      </c>
      <c r="J162" s="278">
        <v>1562.14</v>
      </c>
      <c r="K162" s="278">
        <v>0</v>
      </c>
      <c r="L162" s="273" t="s">
        <v>22</v>
      </c>
      <c r="S162" s="276"/>
      <c r="T162" s="279"/>
      <c r="U162" s="279"/>
      <c r="V162" s="279"/>
      <c r="W162" s="279"/>
    </row>
    <row r="163" spans="8:28" x14ac:dyDescent="0.25">
      <c r="H163" s="102" t="s">
        <v>39</v>
      </c>
      <c r="I163" s="280">
        <v>1207.02</v>
      </c>
      <c r="J163" s="280">
        <v>989.87</v>
      </c>
      <c r="K163" s="280">
        <v>0</v>
      </c>
      <c r="L163" s="281" t="s">
        <v>22</v>
      </c>
      <c r="S163" s="282"/>
      <c r="T163" s="283"/>
      <c r="U163" s="283"/>
      <c r="V163" s="283"/>
      <c r="W163" s="283"/>
      <c r="X163" s="86"/>
    </row>
    <row r="164" spans="8:28" ht="18.75" x14ac:dyDescent="0.3">
      <c r="H164" s="7"/>
      <c r="I164" s="8"/>
      <c r="J164" s="9"/>
      <c r="K164" s="10"/>
      <c r="L164" s="10"/>
      <c r="M164" s="9"/>
      <c r="N164" s="11"/>
      <c r="X164" s="12"/>
    </row>
    <row r="165" spans="8:28" x14ac:dyDescent="0.25">
      <c r="H165" s="5"/>
    </row>
    <row r="166" spans="8:28" x14ac:dyDescent="0.25">
      <c r="H166" s="71"/>
      <c r="I166" s="5"/>
      <c r="J166" s="5"/>
      <c r="K166" s="5"/>
      <c r="L166" s="5"/>
      <c r="M166" s="16"/>
      <c r="N166" s="71"/>
      <c r="O166" s="5"/>
      <c r="P166" s="5"/>
      <c r="Q166" s="5"/>
      <c r="R166" s="5"/>
      <c r="T166" s="71"/>
      <c r="U166" s="5"/>
      <c r="V166" s="5"/>
      <c r="W166" s="5"/>
      <c r="X166" s="5"/>
    </row>
    <row r="167" spans="8:28" ht="18.75" x14ac:dyDescent="0.3">
      <c r="H167" s="176" t="s">
        <v>8</v>
      </c>
      <c r="I167" s="177"/>
      <c r="J167" s="178"/>
      <c r="K167" s="179"/>
      <c r="L167" s="10"/>
      <c r="M167" s="180" t="s">
        <v>88</v>
      </c>
      <c r="N167" s="181"/>
      <c r="O167" s="182"/>
      <c r="P167" s="182"/>
      <c r="Q167" s="182"/>
      <c r="R167" s="183"/>
      <c r="Y167" s="12"/>
    </row>
    <row r="168" spans="8:28" x14ac:dyDescent="0.25">
      <c r="H168" s="5"/>
    </row>
    <row r="169" spans="8:28" x14ac:dyDescent="0.25">
      <c r="H169" s="184" t="s">
        <v>10</v>
      </c>
      <c r="I169" s="185"/>
      <c r="J169" s="185"/>
      <c r="K169" s="185"/>
      <c r="L169" s="185"/>
      <c r="M169" s="16"/>
      <c r="N169" s="184" t="s">
        <v>11</v>
      </c>
      <c r="O169" s="185"/>
      <c r="P169" s="185"/>
      <c r="Q169" s="185"/>
      <c r="R169" s="185"/>
      <c r="T169" s="184" t="s">
        <v>12</v>
      </c>
      <c r="U169" s="185"/>
      <c r="V169" s="185"/>
      <c r="W169" s="185"/>
      <c r="X169" s="185"/>
    </row>
    <row r="170" spans="8:28" x14ac:dyDescent="0.25">
      <c r="H170" s="186"/>
      <c r="I170" s="187" t="s">
        <v>8</v>
      </c>
      <c r="J170" s="187" t="s">
        <v>8</v>
      </c>
      <c r="K170" s="187" t="s">
        <v>8</v>
      </c>
      <c r="L170" s="187"/>
      <c r="N170" s="186"/>
      <c r="O170" s="187" t="s">
        <v>8</v>
      </c>
      <c r="P170" s="187" t="s">
        <v>8</v>
      </c>
      <c r="Q170" s="187" t="s">
        <v>8</v>
      </c>
      <c r="R170" s="187"/>
      <c r="T170" s="186"/>
      <c r="U170" s="187" t="s">
        <v>8</v>
      </c>
      <c r="V170" s="187" t="s">
        <v>8</v>
      </c>
      <c r="W170" s="187" t="s">
        <v>8</v>
      </c>
      <c r="X170" s="187"/>
    </row>
    <row r="171" spans="8:28" x14ac:dyDescent="0.25">
      <c r="H171" s="188" t="s">
        <v>8</v>
      </c>
      <c r="I171" s="189" t="s">
        <v>8</v>
      </c>
      <c r="J171" s="190" t="s">
        <v>13</v>
      </c>
      <c r="K171" s="190" t="s">
        <v>14</v>
      </c>
      <c r="L171" s="188"/>
      <c r="N171" s="188" t="s">
        <v>8</v>
      </c>
      <c r="O171" s="189" t="s">
        <v>8</v>
      </c>
      <c r="P171" s="190" t="s">
        <v>13</v>
      </c>
      <c r="Q171" s="190" t="s">
        <v>14</v>
      </c>
      <c r="R171" s="188"/>
      <c r="T171" s="188" t="s">
        <v>8</v>
      </c>
      <c r="U171" s="189" t="s">
        <v>8</v>
      </c>
      <c r="V171" s="190" t="s">
        <v>13</v>
      </c>
      <c r="W171" s="190" t="s">
        <v>14</v>
      </c>
      <c r="X171" s="188"/>
    </row>
    <row r="172" spans="8:28" x14ac:dyDescent="0.25">
      <c r="H172" s="191" t="s">
        <v>15</v>
      </c>
      <c r="I172" s="192" t="s">
        <v>16</v>
      </c>
      <c r="J172" s="192" t="s">
        <v>17</v>
      </c>
      <c r="K172" s="192" t="s">
        <v>18</v>
      </c>
      <c r="L172" s="192" t="s">
        <v>19</v>
      </c>
      <c r="N172" s="191" t="s">
        <v>15</v>
      </c>
      <c r="O172" s="192" t="s">
        <v>16</v>
      </c>
      <c r="P172" s="192" t="s">
        <v>17</v>
      </c>
      <c r="Q172" s="192" t="s">
        <v>18</v>
      </c>
      <c r="R172" s="192" t="s">
        <v>19</v>
      </c>
      <c r="T172" s="191" t="s">
        <v>15</v>
      </c>
      <c r="U172" s="192" t="s">
        <v>16</v>
      </c>
      <c r="V172" s="192" t="s">
        <v>17</v>
      </c>
      <c r="W172" s="192" t="s">
        <v>18</v>
      </c>
      <c r="X172" s="192" t="s">
        <v>19</v>
      </c>
    </row>
    <row r="173" spans="8:28" x14ac:dyDescent="0.25">
      <c r="H173" s="24" t="s">
        <v>20</v>
      </c>
      <c r="I173" s="25"/>
      <c r="J173" s="24"/>
      <c r="K173" s="24"/>
      <c r="L173" s="25"/>
      <c r="N173" s="24" t="s">
        <v>20</v>
      </c>
      <c r="O173" s="25"/>
      <c r="P173" s="25"/>
      <c r="Q173" s="25"/>
      <c r="R173" s="25"/>
      <c r="T173" s="25" t="s">
        <v>20</v>
      </c>
      <c r="U173" s="25"/>
      <c r="V173" s="25"/>
      <c r="W173" s="25"/>
      <c r="X173" s="25"/>
    </row>
    <row r="174" spans="8:28" x14ac:dyDescent="0.25">
      <c r="H174" s="284" t="s">
        <v>21</v>
      </c>
      <c r="I174" s="285">
        <v>0</v>
      </c>
      <c r="J174" s="285">
        <v>304.27129956249996</v>
      </c>
      <c r="K174" s="285">
        <v>326.08188618750006</v>
      </c>
      <c r="L174" s="285">
        <v>213.17929787499997</v>
      </c>
      <c r="M174" s="286"/>
      <c r="N174" s="284" t="s">
        <v>21</v>
      </c>
      <c r="O174" s="285">
        <v>0</v>
      </c>
      <c r="P174" s="285">
        <v>243.41703964999999</v>
      </c>
      <c r="Q174" s="287">
        <v>260.86550895000005</v>
      </c>
      <c r="R174" s="287">
        <v>170.54343829999999</v>
      </c>
      <c r="S174" s="286"/>
      <c r="T174" s="284" t="s">
        <v>21</v>
      </c>
      <c r="U174" s="285">
        <v>0</v>
      </c>
      <c r="V174" s="285">
        <v>60.854259912499998</v>
      </c>
      <c r="W174" s="285">
        <v>65.216377237500012</v>
      </c>
      <c r="X174" s="285">
        <v>42.635859574999998</v>
      </c>
      <c r="AB174" t="s">
        <v>89</v>
      </c>
    </row>
    <row r="175" spans="8:28" x14ac:dyDescent="0.25">
      <c r="H175" s="284" t="s">
        <v>23</v>
      </c>
      <c r="I175" s="285">
        <v>0</v>
      </c>
      <c r="J175" s="285">
        <v>608.51784250000003</v>
      </c>
      <c r="K175" s="285">
        <v>652.16377237500012</v>
      </c>
      <c r="L175" s="285">
        <v>426.333839125</v>
      </c>
      <c r="M175" s="286"/>
      <c r="N175" s="284" t="s">
        <v>23</v>
      </c>
      <c r="O175" s="285">
        <v>0</v>
      </c>
      <c r="P175" s="285">
        <v>486.81427400000001</v>
      </c>
      <c r="Q175" s="287">
        <v>521.7310179000001</v>
      </c>
      <c r="R175" s="287">
        <v>341.06707130000001</v>
      </c>
      <c r="S175" s="286"/>
      <c r="T175" s="284" t="s">
        <v>23</v>
      </c>
      <c r="U175" s="285">
        <v>0</v>
      </c>
      <c r="V175" s="285">
        <v>121.70356850000002</v>
      </c>
      <c r="W175" s="285">
        <v>130.43275447500002</v>
      </c>
      <c r="X175" s="285">
        <v>85.266767825000002</v>
      </c>
      <c r="AB175">
        <v>3.5338953689802555E-2</v>
      </c>
    </row>
    <row r="176" spans="8:28" x14ac:dyDescent="0.25">
      <c r="H176" s="288" t="s">
        <v>24</v>
      </c>
      <c r="I176" s="285">
        <v>0</v>
      </c>
      <c r="J176" s="285">
        <v>836.71203343750005</v>
      </c>
      <c r="K176" s="285">
        <v>896.73447075000013</v>
      </c>
      <c r="L176" s="285">
        <v>586.21212337499992</v>
      </c>
      <c r="M176" s="286"/>
      <c r="N176" s="288" t="s">
        <v>24</v>
      </c>
      <c r="O176" s="285">
        <v>0</v>
      </c>
      <c r="P176" s="285">
        <v>669.36962675000007</v>
      </c>
      <c r="Q176" s="287">
        <v>717.3875766000001</v>
      </c>
      <c r="R176" s="287">
        <v>468.96969869999998</v>
      </c>
      <c r="S176" s="286"/>
      <c r="T176" s="288" t="s">
        <v>24</v>
      </c>
      <c r="U176" s="285">
        <v>0</v>
      </c>
      <c r="V176" s="285">
        <v>167.34240668750002</v>
      </c>
      <c r="W176" s="285">
        <v>179.34689415000003</v>
      </c>
      <c r="X176" s="285">
        <v>117.242424675</v>
      </c>
      <c r="AB176">
        <v>3.525233860722965E-2</v>
      </c>
    </row>
    <row r="177" spans="8:28" x14ac:dyDescent="0.25">
      <c r="AB177">
        <v>3.5276331261548721E-2</v>
      </c>
    </row>
    <row r="178" spans="8:28" x14ac:dyDescent="0.25">
      <c r="H178" s="184" t="s">
        <v>25</v>
      </c>
      <c r="I178" s="185"/>
      <c r="J178" s="185"/>
      <c r="K178" s="200"/>
      <c r="L178" s="185"/>
      <c r="N178" s="184" t="s">
        <v>25</v>
      </c>
      <c r="O178" s="185"/>
      <c r="P178" s="185"/>
      <c r="Q178" s="185"/>
      <c r="R178" s="185"/>
      <c r="T178" s="184" t="s">
        <v>25</v>
      </c>
      <c r="U178" s="185"/>
      <c r="V178" s="185"/>
      <c r="W178" s="185"/>
      <c r="X178" s="185"/>
      <c r="AB178" t="s">
        <v>8</v>
      </c>
    </row>
    <row r="179" spans="8:28" x14ac:dyDescent="0.25">
      <c r="H179" s="186"/>
      <c r="I179" s="187" t="s">
        <v>8</v>
      </c>
      <c r="J179" s="187" t="s">
        <v>8</v>
      </c>
      <c r="K179" s="187" t="s">
        <v>8</v>
      </c>
      <c r="L179" s="187"/>
      <c r="N179" s="186"/>
      <c r="O179" s="187" t="s">
        <v>8</v>
      </c>
      <c r="P179" s="187" t="s">
        <v>8</v>
      </c>
      <c r="Q179" s="187" t="s">
        <v>8</v>
      </c>
      <c r="R179" s="187"/>
      <c r="T179" s="186"/>
      <c r="U179" s="187" t="s">
        <v>8</v>
      </c>
      <c r="V179" s="187" t="s">
        <v>8</v>
      </c>
      <c r="W179" s="187" t="s">
        <v>8</v>
      </c>
      <c r="X179" s="187"/>
      <c r="AB179" t="s">
        <v>8</v>
      </c>
    </row>
    <row r="180" spans="8:28" x14ac:dyDescent="0.25">
      <c r="H180" s="188" t="s">
        <v>8</v>
      </c>
      <c r="I180" s="189" t="s">
        <v>8</v>
      </c>
      <c r="J180" s="190" t="s">
        <v>13</v>
      </c>
      <c r="K180" s="190" t="s">
        <v>14</v>
      </c>
      <c r="L180" s="188"/>
      <c r="N180" s="188" t="s">
        <v>8</v>
      </c>
      <c r="O180" s="189" t="s">
        <v>8</v>
      </c>
      <c r="P180" s="190" t="s">
        <v>13</v>
      </c>
      <c r="Q180" s="190" t="s">
        <v>14</v>
      </c>
      <c r="R180" s="188"/>
      <c r="T180" s="188" t="s">
        <v>8</v>
      </c>
      <c r="U180" s="189" t="s">
        <v>8</v>
      </c>
      <c r="V180" s="190" t="s">
        <v>13</v>
      </c>
      <c r="W180" s="190" t="s">
        <v>14</v>
      </c>
      <c r="X180" s="188"/>
      <c r="AB180">
        <v>3.5255967986753234E-2</v>
      </c>
    </row>
    <row r="181" spans="8:28" x14ac:dyDescent="0.25">
      <c r="H181" s="191" t="s">
        <v>15</v>
      </c>
      <c r="I181" s="192" t="s">
        <v>16</v>
      </c>
      <c r="J181" s="192" t="s">
        <v>17</v>
      </c>
      <c r="K181" s="192" t="s">
        <v>18</v>
      </c>
      <c r="L181" s="192" t="s">
        <v>19</v>
      </c>
      <c r="N181" s="191" t="s">
        <v>15</v>
      </c>
      <c r="O181" s="192" t="s">
        <v>16</v>
      </c>
      <c r="P181" s="192" t="s">
        <v>17</v>
      </c>
      <c r="Q181" s="192" t="s">
        <v>18</v>
      </c>
      <c r="R181" s="192" t="s">
        <v>19</v>
      </c>
      <c r="T181" s="191" t="s">
        <v>15</v>
      </c>
      <c r="U181" s="192" t="s">
        <v>16</v>
      </c>
      <c r="V181" s="192" t="s">
        <v>17</v>
      </c>
      <c r="W181" s="192" t="s">
        <v>18</v>
      </c>
      <c r="X181" s="192" t="s">
        <v>19</v>
      </c>
      <c r="AB181">
        <v>3.536067892503536E-2</v>
      </c>
    </row>
    <row r="182" spans="8:28" x14ac:dyDescent="0.25">
      <c r="H182" s="24" t="s">
        <v>20</v>
      </c>
      <c r="I182" s="24"/>
      <c r="J182" s="24"/>
      <c r="K182" s="24"/>
      <c r="L182" s="24"/>
      <c r="N182" s="24" t="s">
        <v>20</v>
      </c>
      <c r="O182" s="24"/>
      <c r="P182" s="24"/>
      <c r="Q182" s="24"/>
      <c r="R182" s="24"/>
      <c r="T182" s="24" t="s">
        <v>20</v>
      </c>
      <c r="U182" s="24"/>
      <c r="V182" s="24"/>
      <c r="W182" s="24"/>
      <c r="X182" s="24"/>
      <c r="AB182">
        <v>3.5300758953773048E-2</v>
      </c>
    </row>
    <row r="183" spans="8:28" x14ac:dyDescent="0.25">
      <c r="H183" s="34" t="s">
        <v>21</v>
      </c>
      <c r="I183" s="207">
        <v>0</v>
      </c>
      <c r="J183" s="207">
        <v>659.25448238541651</v>
      </c>
      <c r="K183" s="207">
        <v>706.51075340625005</v>
      </c>
      <c r="L183" s="207">
        <v>461.88847872916659</v>
      </c>
      <c r="N183" s="34" t="s">
        <v>21</v>
      </c>
      <c r="O183" s="207">
        <v>0</v>
      </c>
      <c r="P183" s="207">
        <v>527.4035859083333</v>
      </c>
      <c r="Q183" s="207">
        <v>565.20860272500011</v>
      </c>
      <c r="R183" s="207">
        <v>369.51078298333329</v>
      </c>
      <c r="T183" s="34" t="s">
        <v>21</v>
      </c>
      <c r="U183" s="207">
        <v>0</v>
      </c>
      <c r="V183" s="207">
        <v>131.85089647708332</v>
      </c>
      <c r="W183" s="207">
        <v>141.30215068125003</v>
      </c>
      <c r="X183" s="207">
        <v>92.377695745833321</v>
      </c>
      <c r="AB183" t="s">
        <v>8</v>
      </c>
    </row>
    <row r="184" spans="8:28" x14ac:dyDescent="0.25">
      <c r="H184" s="34" t="s">
        <v>23</v>
      </c>
      <c r="I184" s="207">
        <v>0</v>
      </c>
      <c r="J184" s="207">
        <v>1318.4553254166667</v>
      </c>
      <c r="K184" s="207">
        <v>1413.0215068125001</v>
      </c>
      <c r="L184" s="207">
        <v>923.72331810416665</v>
      </c>
      <c r="N184" s="34" t="s">
        <v>23</v>
      </c>
      <c r="O184" s="207">
        <v>0</v>
      </c>
      <c r="P184" s="207">
        <v>1054.7642603333334</v>
      </c>
      <c r="Q184" s="207">
        <v>1130.4172054500002</v>
      </c>
      <c r="R184" s="207">
        <v>738.97865448333334</v>
      </c>
      <c r="T184" s="34" t="s">
        <v>23</v>
      </c>
      <c r="U184" s="207">
        <v>0</v>
      </c>
      <c r="V184" s="207">
        <v>263.6910650833334</v>
      </c>
      <c r="W184" s="207">
        <v>282.60430136250005</v>
      </c>
      <c r="X184" s="207">
        <v>184.74466362083334</v>
      </c>
      <c r="AB184" t="s">
        <v>8</v>
      </c>
    </row>
    <row r="185" spans="8:28" x14ac:dyDescent="0.25">
      <c r="H185" s="34" t="s">
        <v>24</v>
      </c>
      <c r="I185" s="207">
        <v>0</v>
      </c>
      <c r="J185" s="207">
        <v>1812.8760724479168</v>
      </c>
      <c r="K185" s="207">
        <v>1942.9246866250003</v>
      </c>
      <c r="L185" s="207">
        <v>1270.1262673125</v>
      </c>
      <c r="N185" s="34" t="s">
        <v>24</v>
      </c>
      <c r="O185" s="207">
        <v>0</v>
      </c>
      <c r="P185" s="207">
        <v>1450.3008579583336</v>
      </c>
      <c r="Q185" s="207">
        <v>1554.3397493000002</v>
      </c>
      <c r="R185" s="207">
        <v>1016.10101385</v>
      </c>
      <c r="T185" s="34" t="s">
        <v>24</v>
      </c>
      <c r="U185" s="207">
        <v>0</v>
      </c>
      <c r="V185" s="207">
        <v>362.5752144895834</v>
      </c>
      <c r="W185" s="207">
        <v>388.58493732500006</v>
      </c>
      <c r="X185" s="207">
        <v>254.02525346249999</v>
      </c>
    </row>
    <row r="186" spans="8:28" x14ac:dyDescent="0.25">
      <c r="H186" s="37" t="s">
        <v>28</v>
      </c>
      <c r="I186" s="202"/>
      <c r="J186" s="203"/>
      <c r="K186" s="203"/>
      <c r="L186" s="203"/>
      <c r="N186" s="37" t="s">
        <v>28</v>
      </c>
      <c r="O186" s="204"/>
      <c r="P186" s="204"/>
      <c r="Q186" s="205"/>
      <c r="R186" s="205"/>
      <c r="T186" s="37" t="s">
        <v>28</v>
      </c>
      <c r="U186" s="204"/>
      <c r="V186" s="204"/>
      <c r="W186" s="205"/>
      <c r="X186" s="205"/>
    </row>
    <row r="187" spans="8:28" x14ac:dyDescent="0.25">
      <c r="H187" s="34" t="s">
        <v>21</v>
      </c>
      <c r="I187" s="289">
        <v>964.13</v>
      </c>
      <c r="J187" s="289">
        <v>806.91499999999996</v>
      </c>
      <c r="K187" s="289" t="e">
        <v>#VALUE!</v>
      </c>
      <c r="L187" s="289" t="e">
        <v>#VALUE!</v>
      </c>
      <c r="M187" s="290"/>
      <c r="N187" s="291" t="s">
        <v>21</v>
      </c>
      <c r="O187" s="289">
        <v>771.30500000000006</v>
      </c>
      <c r="P187" s="289">
        <v>645.53</v>
      </c>
      <c r="Q187" s="289" t="e">
        <v>#VALUE!</v>
      </c>
      <c r="R187" s="289" t="e">
        <v>#VALUE!</v>
      </c>
      <c r="S187" s="290"/>
      <c r="T187" s="291" t="s">
        <v>21</v>
      </c>
      <c r="U187" s="289">
        <v>192.82665193264251</v>
      </c>
      <c r="V187" s="289">
        <v>161.38292989276073</v>
      </c>
      <c r="W187" s="289" t="e">
        <v>#VALUE!</v>
      </c>
      <c r="X187" s="289" t="e">
        <v>#VALUE!</v>
      </c>
      <c r="Y187" s="290"/>
    </row>
    <row r="188" spans="8:28" x14ac:dyDescent="0.25">
      <c r="H188" s="34" t="s">
        <v>23</v>
      </c>
      <c r="I188" s="289">
        <v>1928.2649999999999</v>
      </c>
      <c r="J188" s="289">
        <v>1613.8000000000002</v>
      </c>
      <c r="K188" s="289" t="e">
        <v>#VALUE!</v>
      </c>
      <c r="L188" s="289" t="e">
        <v>#VALUE!</v>
      </c>
      <c r="M188" s="290"/>
      <c r="N188" s="291" t="s">
        <v>23</v>
      </c>
      <c r="O188" s="289">
        <v>1542.615</v>
      </c>
      <c r="P188" s="289">
        <v>1291.04</v>
      </c>
      <c r="Q188" s="289" t="e">
        <v>#VALUE!</v>
      </c>
      <c r="R188" s="289" t="e">
        <v>#VALUE!</v>
      </c>
      <c r="S188" s="290"/>
      <c r="T188" s="291" t="s">
        <v>23</v>
      </c>
      <c r="U188" s="289">
        <v>385.64830386528502</v>
      </c>
      <c r="V188" s="289">
        <v>322.75906675151657</v>
      </c>
      <c r="W188" s="289" t="e">
        <v>#VALUE!</v>
      </c>
      <c r="X188" s="289" t="e">
        <v>#VALUE!</v>
      </c>
      <c r="Y188" s="290"/>
    </row>
    <row r="189" spans="8:28" x14ac:dyDescent="0.25">
      <c r="H189" s="34" t="s">
        <v>24</v>
      </c>
      <c r="I189" s="289">
        <v>2651.355</v>
      </c>
      <c r="J189" s="289">
        <v>2218.98</v>
      </c>
      <c r="K189" s="289" t="e">
        <v>#VALUE!</v>
      </c>
      <c r="L189" s="289" t="e">
        <v>#VALUE!</v>
      </c>
      <c r="M189" s="290"/>
      <c r="N189" s="291" t="s">
        <v>24</v>
      </c>
      <c r="O189" s="289">
        <v>2121.085</v>
      </c>
      <c r="P189" s="289">
        <v>1775.1849999999999</v>
      </c>
      <c r="Q189" s="289" t="e">
        <v>#VALUE!</v>
      </c>
      <c r="R189" s="289" t="e">
        <v>#VALUE!</v>
      </c>
      <c r="S189" s="290"/>
      <c r="T189" s="291" t="s">
        <v>24</v>
      </c>
      <c r="U189" s="289">
        <v>530.27181868551611</v>
      </c>
      <c r="V189" s="289">
        <v>443.79626417108705</v>
      </c>
      <c r="W189" s="289" t="e">
        <v>#VALUE!</v>
      </c>
      <c r="X189" s="289" t="e">
        <v>#VALUE!</v>
      </c>
      <c r="Y189" s="290"/>
    </row>
    <row r="190" spans="8:28" x14ac:dyDescent="0.25">
      <c r="H190" s="34" t="s">
        <v>29</v>
      </c>
      <c r="I190" s="289">
        <v>1307.155</v>
      </c>
      <c r="J190" s="292">
        <v>1084.605</v>
      </c>
      <c r="K190" s="292" t="e">
        <v>#VALUE!</v>
      </c>
      <c r="L190" s="293" t="e">
        <v>#VALUE!</v>
      </c>
      <c r="M190" s="290"/>
      <c r="N190" s="291" t="s">
        <v>29</v>
      </c>
      <c r="O190" s="289">
        <v>1045.7249999999999</v>
      </c>
      <c r="P190" s="293">
        <v>867.68000000000006</v>
      </c>
      <c r="Q190" s="289" t="e">
        <v>#VALUE!</v>
      </c>
      <c r="R190" s="293" t="e">
        <v>#VALUE!</v>
      </c>
      <c r="S190" s="290"/>
      <c r="T190" s="291" t="s">
        <v>29</v>
      </c>
      <c r="U190" s="289">
        <v>261.42885681331734</v>
      </c>
      <c r="V190" s="293">
        <v>216.92290812977188</v>
      </c>
      <c r="W190" s="289" t="e">
        <v>#VALUE!</v>
      </c>
      <c r="X190" s="293" t="e">
        <v>#VALUE!</v>
      </c>
      <c r="Y190" s="290"/>
    </row>
    <row r="191" spans="8:28" x14ac:dyDescent="0.25">
      <c r="H191" s="34" t="s">
        <v>30</v>
      </c>
      <c r="I191" s="289">
        <v>1737.36</v>
      </c>
      <c r="J191" s="292">
        <v>1444.655</v>
      </c>
      <c r="K191" s="292" t="e">
        <v>#VALUE!</v>
      </c>
      <c r="L191" s="293" t="e">
        <v>#VALUE!</v>
      </c>
      <c r="M191" s="290"/>
      <c r="N191" s="291" t="s">
        <v>30</v>
      </c>
      <c r="O191" s="289">
        <v>1389.885</v>
      </c>
      <c r="P191" s="293">
        <v>1155.72</v>
      </c>
      <c r="Q191" s="289" t="e">
        <v>#VALUE!</v>
      </c>
      <c r="R191" s="293" t="e">
        <v>#VALUE!</v>
      </c>
      <c r="S191" s="290"/>
      <c r="T191" s="291" t="s">
        <v>30</v>
      </c>
      <c r="U191" s="289">
        <v>347.47393478429251</v>
      </c>
      <c r="V191" s="293">
        <v>288.93394569007432</v>
      </c>
      <c r="W191" s="289" t="e">
        <v>#VALUE!</v>
      </c>
      <c r="X191" s="293" t="e">
        <v>#VALUE!</v>
      </c>
      <c r="Y191" s="290"/>
    </row>
    <row r="192" spans="8:28" x14ac:dyDescent="0.25">
      <c r="H192" s="37" t="s">
        <v>34</v>
      </c>
      <c r="I192" s="294">
        <v>0</v>
      </c>
      <c r="J192" s="295">
        <v>0</v>
      </c>
      <c r="K192" s="296">
        <v>0</v>
      </c>
      <c r="L192" s="295">
        <v>0</v>
      </c>
      <c r="M192" s="290"/>
      <c r="N192" s="297" t="s">
        <v>34</v>
      </c>
      <c r="O192" s="294">
        <v>0</v>
      </c>
      <c r="P192" s="295">
        <v>0</v>
      </c>
      <c r="Q192" s="294">
        <v>0</v>
      </c>
      <c r="R192" s="295">
        <v>0</v>
      </c>
      <c r="S192" s="290"/>
      <c r="T192" s="297" t="s">
        <v>34</v>
      </c>
      <c r="U192" s="294">
        <v>0</v>
      </c>
      <c r="V192" s="295">
        <v>0</v>
      </c>
      <c r="W192" s="294">
        <v>0</v>
      </c>
      <c r="X192" s="295">
        <v>0</v>
      </c>
      <c r="Y192" s="290"/>
    </row>
    <row r="193" spans="8:28" x14ac:dyDescent="0.25">
      <c r="H193" s="52" t="s">
        <v>35</v>
      </c>
      <c r="I193" s="298">
        <v>343.02</v>
      </c>
      <c r="J193" s="293">
        <v>277.69</v>
      </c>
      <c r="K193" s="298" t="e">
        <v>#VALUE!</v>
      </c>
      <c r="L193" s="299" t="e">
        <v>#VALUE!</v>
      </c>
      <c r="M193" s="290"/>
      <c r="N193" s="300" t="s">
        <v>35</v>
      </c>
      <c r="O193" s="301">
        <v>274.41999999999996</v>
      </c>
      <c r="P193" s="299">
        <v>222.14999999999998</v>
      </c>
      <c r="Q193" s="301" t="e">
        <v>#VALUE!</v>
      </c>
      <c r="R193" s="299" t="e">
        <v>#VALUE!</v>
      </c>
      <c r="S193" s="290"/>
      <c r="T193" s="300" t="s">
        <v>35</v>
      </c>
      <c r="U193" s="301">
        <v>68.602204880674861</v>
      </c>
      <c r="V193" s="299">
        <v>55.539978237011084</v>
      </c>
      <c r="W193" s="301" t="e">
        <v>#VALUE!</v>
      </c>
      <c r="X193" s="299" t="e">
        <v>#VALUE!</v>
      </c>
      <c r="Y193" s="290"/>
    </row>
    <row r="194" spans="8:28" x14ac:dyDescent="0.25">
      <c r="H194" s="34" t="s">
        <v>36</v>
      </c>
      <c r="I194" s="298">
        <v>686.04500000000007</v>
      </c>
      <c r="J194" s="293">
        <v>555.38</v>
      </c>
      <c r="K194" s="298" t="e">
        <v>#VALUE!</v>
      </c>
      <c r="L194" s="293" t="e">
        <v>#VALUE!</v>
      </c>
      <c r="M194" s="302"/>
      <c r="N194" s="291" t="s">
        <v>36</v>
      </c>
      <c r="O194" s="289">
        <v>548.83500000000004</v>
      </c>
      <c r="P194" s="293">
        <v>444.30500000000001</v>
      </c>
      <c r="Q194" s="289" t="e">
        <v>#VALUE!</v>
      </c>
      <c r="R194" s="293" t="e">
        <v>#VALUE!</v>
      </c>
      <c r="S194" s="302"/>
      <c r="T194" s="291" t="s">
        <v>36</v>
      </c>
      <c r="U194" s="289">
        <v>137.20940976134972</v>
      </c>
      <c r="V194" s="293">
        <v>111.07495647402214</v>
      </c>
      <c r="W194" s="289" t="e">
        <v>#VALUE!</v>
      </c>
      <c r="X194" s="293" t="e">
        <v>#VALUE!</v>
      </c>
      <c r="Y194" s="290"/>
    </row>
    <row r="195" spans="8:28" x14ac:dyDescent="0.25">
      <c r="H195" s="34" t="s">
        <v>37</v>
      </c>
      <c r="I195" s="298">
        <v>1307.155</v>
      </c>
      <c r="J195" s="293">
        <v>1084.605</v>
      </c>
      <c r="K195" s="298" t="e">
        <v>#VALUE!</v>
      </c>
      <c r="L195" s="293" t="e">
        <v>#VALUE!</v>
      </c>
      <c r="M195" s="290"/>
      <c r="N195" s="291" t="s">
        <v>37</v>
      </c>
      <c r="O195" s="289">
        <v>1045.7249999999999</v>
      </c>
      <c r="P195" s="293">
        <v>867.68000000000006</v>
      </c>
      <c r="Q195" s="289" t="e">
        <v>#VALUE!</v>
      </c>
      <c r="R195" s="293" t="e">
        <v>#VALUE!</v>
      </c>
      <c r="S195" s="290"/>
      <c r="T195" s="291" t="s">
        <v>37</v>
      </c>
      <c r="U195" s="289">
        <v>261.42885681331734</v>
      </c>
      <c r="V195" s="293">
        <v>216.92290812977188</v>
      </c>
      <c r="W195" s="289" t="e">
        <v>#VALUE!</v>
      </c>
      <c r="X195" s="293" t="e">
        <v>#VALUE!</v>
      </c>
      <c r="Y195" s="290"/>
    </row>
    <row r="196" spans="8:28" x14ac:dyDescent="0.25">
      <c r="H196" s="34" t="s">
        <v>38</v>
      </c>
      <c r="I196" s="298">
        <v>1737.36</v>
      </c>
      <c r="J196" s="293">
        <v>1444.655</v>
      </c>
      <c r="K196" s="298" t="e">
        <v>#VALUE!</v>
      </c>
      <c r="L196" s="293" t="e">
        <v>#VALUE!</v>
      </c>
      <c r="M196" s="290"/>
      <c r="N196" s="291" t="s">
        <v>38</v>
      </c>
      <c r="O196" s="289">
        <v>1389.885</v>
      </c>
      <c r="P196" s="293">
        <v>1155.72</v>
      </c>
      <c r="Q196" s="289" t="e">
        <v>#VALUE!</v>
      </c>
      <c r="R196" s="293" t="e">
        <v>#VALUE!</v>
      </c>
      <c r="S196" s="290"/>
      <c r="T196" s="291" t="s">
        <v>38</v>
      </c>
      <c r="U196" s="289">
        <v>347.47393478429251</v>
      </c>
      <c r="V196" s="293">
        <v>288.93394569007432</v>
      </c>
      <c r="W196" s="289" t="e">
        <v>#VALUE!</v>
      </c>
      <c r="X196" s="293" t="e">
        <v>#VALUE!</v>
      </c>
      <c r="Y196" s="290"/>
    </row>
    <row r="197" spans="8:28" x14ac:dyDescent="0.25">
      <c r="H197" s="24" t="s">
        <v>39</v>
      </c>
      <c r="I197" s="298">
        <v>1116.25</v>
      </c>
      <c r="J197" s="293">
        <v>915.43000000000006</v>
      </c>
      <c r="K197" s="298" t="e">
        <v>#VALUE!</v>
      </c>
      <c r="L197" s="303" t="e">
        <v>#VALUE!</v>
      </c>
      <c r="M197" s="290"/>
      <c r="N197" s="304" t="s">
        <v>39</v>
      </c>
      <c r="O197" s="305">
        <v>893</v>
      </c>
      <c r="P197" s="303">
        <v>732.34500000000003</v>
      </c>
      <c r="Q197" s="305" t="e">
        <v>#VALUE!</v>
      </c>
      <c r="R197" s="303" t="e">
        <v>#VALUE!</v>
      </c>
      <c r="S197" s="290"/>
      <c r="T197" s="304" t="s">
        <v>39</v>
      </c>
      <c r="U197" s="305">
        <v>223.24948773232495</v>
      </c>
      <c r="V197" s="303">
        <v>183.08599403432464</v>
      </c>
      <c r="W197" s="305" t="e">
        <v>#VALUE!</v>
      </c>
      <c r="X197" s="303" t="e">
        <v>#VALUE!</v>
      </c>
      <c r="Y197" s="290"/>
    </row>
    <row r="198" spans="8:28" x14ac:dyDescent="0.25">
      <c r="H198" s="1"/>
      <c r="I198" s="60"/>
      <c r="J198" s="157"/>
      <c r="K198" s="221"/>
      <c r="L198" s="157"/>
      <c r="N198" s="5"/>
      <c r="O198" s="156"/>
      <c r="P198" s="157"/>
      <c r="Q198" s="156"/>
      <c r="R198" s="158"/>
      <c r="S198" s="154"/>
      <c r="U198" s="5"/>
      <c r="V198" s="156"/>
      <c r="W198" s="157"/>
      <c r="X198" s="156"/>
      <c r="Y198" s="158"/>
      <c r="Z198" s="154"/>
      <c r="AA198" s="154"/>
      <c r="AB198" s="154"/>
    </row>
    <row r="199" spans="8:28" x14ac:dyDescent="0.25">
      <c r="T199" s="11"/>
    </row>
    <row r="200" spans="8:28" ht="18.75" x14ac:dyDescent="0.3">
      <c r="H200" s="11"/>
      <c r="I200" s="11"/>
      <c r="J200" s="11"/>
      <c r="K200" s="11"/>
      <c r="L200" s="11"/>
      <c r="M200" s="11"/>
      <c r="N200" s="222" t="s">
        <v>48</v>
      </c>
      <c r="O200" s="223"/>
      <c r="P200" s="223"/>
      <c r="Q200" s="224"/>
      <c r="R200" s="11"/>
      <c r="S200" s="222" t="s">
        <v>49</v>
      </c>
      <c r="T200" s="225"/>
      <c r="U200" s="226"/>
      <c r="V200" s="227"/>
      <c r="W200" s="66"/>
      <c r="X200" s="222" t="s">
        <v>50</v>
      </c>
      <c r="Y200" s="228"/>
      <c r="Z200" s="222"/>
      <c r="AA200" s="229"/>
      <c r="AB200" s="229"/>
    </row>
    <row r="201" spans="8:28" x14ac:dyDescent="0.25">
      <c r="H201" s="184" t="s">
        <v>51</v>
      </c>
      <c r="I201" s="223"/>
      <c r="J201" s="223"/>
      <c r="K201" s="223"/>
      <c r="L201" s="223"/>
      <c r="M201" s="11"/>
      <c r="N201" s="70" t="s">
        <v>8</v>
      </c>
      <c r="O201" s="70"/>
      <c r="P201" s="70"/>
      <c r="Q201" s="71"/>
      <c r="R201" s="71"/>
      <c r="S201" s="230" t="s">
        <v>52</v>
      </c>
      <c r="T201" s="72" t="s">
        <v>53</v>
      </c>
      <c r="U201" s="72" t="s">
        <v>54</v>
      </c>
      <c r="V201" s="101" t="s">
        <v>8</v>
      </c>
      <c r="W201" s="73" t="s">
        <v>8</v>
      </c>
      <c r="X201" s="74"/>
      <c r="Y201" s="75" t="s">
        <v>8</v>
      </c>
      <c r="Z201" s="76" t="s">
        <v>8</v>
      </c>
      <c r="AA201" s="71"/>
      <c r="AB201" s="71"/>
    </row>
    <row r="202" spans="8:28" x14ac:dyDescent="0.25">
      <c r="H202" s="187"/>
      <c r="I202" s="187" t="s">
        <v>8</v>
      </c>
      <c r="J202" s="187" t="s">
        <v>8</v>
      </c>
      <c r="K202" s="187" t="s">
        <v>8</v>
      </c>
      <c r="L202" s="187"/>
      <c r="M202" s="11"/>
      <c r="N202" s="77"/>
      <c r="O202" s="77"/>
      <c r="P202" s="77"/>
      <c r="Q202" s="71"/>
      <c r="R202" s="11"/>
      <c r="S202" s="74"/>
      <c r="T202" s="78" t="s">
        <v>8</v>
      </c>
      <c r="U202" s="79"/>
      <c r="V202" s="231" t="s">
        <v>8</v>
      </c>
      <c r="W202" s="80" t="s">
        <v>8</v>
      </c>
      <c r="X202" s="81"/>
      <c r="Y202" s="82" t="s">
        <v>8</v>
      </c>
      <c r="Z202" s="83" t="s">
        <v>8</v>
      </c>
      <c r="AA202" s="71"/>
      <c r="AB202" s="71"/>
    </row>
    <row r="203" spans="8:28" x14ac:dyDescent="0.25">
      <c r="H203" s="190" t="s">
        <v>8</v>
      </c>
      <c r="I203" s="189" t="s">
        <v>8</v>
      </c>
      <c r="J203" s="190" t="s">
        <v>13</v>
      </c>
      <c r="K203" s="190" t="s">
        <v>14</v>
      </c>
      <c r="L203" s="190"/>
      <c r="M203" s="11"/>
      <c r="N203" s="84" t="s">
        <v>55</v>
      </c>
      <c r="O203" s="85" t="s">
        <v>56</v>
      </c>
      <c r="P203" s="85" t="s">
        <v>57</v>
      </c>
      <c r="Q203" s="232" t="s">
        <v>8</v>
      </c>
      <c r="R203" s="233" t="s">
        <v>8</v>
      </c>
      <c r="S203" s="91" t="s">
        <v>20</v>
      </c>
      <c r="T203" s="89" t="s">
        <v>58</v>
      </c>
      <c r="U203" s="89">
        <v>8</v>
      </c>
      <c r="V203" s="234" t="s">
        <v>8</v>
      </c>
      <c r="W203" s="90" t="s">
        <v>8</v>
      </c>
      <c r="X203" s="91" t="s">
        <v>20</v>
      </c>
      <c r="Y203" s="306">
        <v>2.3E-3</v>
      </c>
      <c r="Z203" s="95" t="s">
        <v>8</v>
      </c>
      <c r="AA203" s="236"/>
      <c r="AB203" s="236"/>
    </row>
    <row r="204" spans="8:28" x14ac:dyDescent="0.25">
      <c r="H204" s="237" t="s">
        <v>15</v>
      </c>
      <c r="I204" s="192" t="s">
        <v>16</v>
      </c>
      <c r="J204" s="192" t="s">
        <v>17</v>
      </c>
      <c r="K204" s="192" t="s">
        <v>18</v>
      </c>
      <c r="L204" s="192" t="s">
        <v>19</v>
      </c>
      <c r="M204" s="11"/>
      <c r="N204" s="76" t="s">
        <v>59</v>
      </c>
      <c r="O204" s="75"/>
      <c r="P204" s="75"/>
      <c r="Q204" s="83"/>
      <c r="R204" s="238"/>
      <c r="S204" s="91" t="s">
        <v>60</v>
      </c>
      <c r="T204" s="97" t="s">
        <v>61</v>
      </c>
      <c r="U204" s="91"/>
      <c r="V204" s="112" t="s">
        <v>8</v>
      </c>
      <c r="W204" s="98" t="s">
        <v>8</v>
      </c>
      <c r="X204" s="91" t="s">
        <v>60</v>
      </c>
      <c r="Y204" s="99" t="s">
        <v>62</v>
      </c>
      <c r="Z204" s="101" t="s">
        <v>8</v>
      </c>
      <c r="AA204" s="100"/>
      <c r="AB204" s="100"/>
    </row>
    <row r="205" spans="8:28" x14ac:dyDescent="0.25">
      <c r="H205" s="102" t="s">
        <v>20</v>
      </c>
      <c r="I205" s="102"/>
      <c r="J205" s="102"/>
      <c r="K205" s="102"/>
      <c r="L205" s="102"/>
      <c r="M205" s="11"/>
      <c r="N205" s="83" t="s">
        <v>64</v>
      </c>
      <c r="O205" s="239">
        <v>16.059999999999999</v>
      </c>
      <c r="P205" s="298">
        <v>34.799999999999997</v>
      </c>
      <c r="Q205" s="307" t="s">
        <v>8</v>
      </c>
      <c r="R205" s="308" t="s">
        <v>8</v>
      </c>
      <c r="S205" s="309" t="s">
        <v>65</v>
      </c>
      <c r="T205" s="306">
        <v>6.8500000000000005E-2</v>
      </c>
      <c r="U205" s="306">
        <v>3.5599999999999998E-3</v>
      </c>
      <c r="V205" s="310" t="s">
        <v>8</v>
      </c>
      <c r="W205" s="311" t="s">
        <v>8</v>
      </c>
      <c r="X205" s="312" t="s">
        <v>66</v>
      </c>
      <c r="Y205" s="313" t="s">
        <v>67</v>
      </c>
      <c r="Z205" s="314" t="s">
        <v>8</v>
      </c>
      <c r="AA205" s="315"/>
      <c r="AB205" s="315"/>
    </row>
    <row r="206" spans="8:28" x14ac:dyDescent="0.25">
      <c r="H206" s="82" t="s">
        <v>21</v>
      </c>
      <c r="I206" s="196">
        <v>0</v>
      </c>
      <c r="J206" s="196">
        <v>672.44</v>
      </c>
      <c r="K206" s="196">
        <v>720.64</v>
      </c>
      <c r="L206" s="196">
        <v>471.13</v>
      </c>
      <c r="M206" s="11"/>
      <c r="N206" s="83" t="s">
        <v>69</v>
      </c>
      <c r="O206" s="239">
        <v>29.55</v>
      </c>
      <c r="P206" s="298">
        <v>64.03</v>
      </c>
      <c r="Q206" s="307" t="s">
        <v>8</v>
      </c>
      <c r="R206" s="308" t="s">
        <v>8</v>
      </c>
      <c r="S206" s="316" t="s">
        <v>70</v>
      </c>
      <c r="T206" s="306">
        <v>2.2800000000000001E-2</v>
      </c>
      <c r="U206" s="306">
        <v>1.1900000000000001E-3</v>
      </c>
      <c r="V206" s="310" t="s">
        <v>8</v>
      </c>
      <c r="W206" s="317" t="s">
        <v>8</v>
      </c>
      <c r="X206" s="312" t="s">
        <v>71</v>
      </c>
      <c r="Y206" s="312"/>
      <c r="Z206" s="318"/>
      <c r="AA206" s="319"/>
      <c r="AB206" s="319"/>
    </row>
    <row r="207" spans="8:28" x14ac:dyDescent="0.25">
      <c r="H207" s="82" t="s">
        <v>23</v>
      </c>
      <c r="I207" s="194">
        <v>0</v>
      </c>
      <c r="J207" s="194">
        <v>1344.82</v>
      </c>
      <c r="K207" s="194">
        <v>1441.28</v>
      </c>
      <c r="L207" s="194">
        <v>942.2</v>
      </c>
      <c r="M207" s="11"/>
      <c r="N207" s="83" t="s">
        <v>72</v>
      </c>
      <c r="O207" s="239">
        <v>55.99</v>
      </c>
      <c r="P207" s="298">
        <v>121.31</v>
      </c>
      <c r="Q207" s="307" t="s">
        <v>8</v>
      </c>
      <c r="R207" s="308" t="s">
        <v>8</v>
      </c>
      <c r="S207" s="320" t="s">
        <v>73</v>
      </c>
      <c r="T207" s="306">
        <v>9.1300000000000006E-2</v>
      </c>
      <c r="U207" s="306">
        <v>4.7499999999999999E-3</v>
      </c>
      <c r="V207" s="310" t="s">
        <v>8</v>
      </c>
      <c r="W207" s="311" t="s">
        <v>8</v>
      </c>
      <c r="X207" s="321"/>
      <c r="Y207" s="320"/>
      <c r="Z207" s="322"/>
      <c r="AA207" s="319"/>
      <c r="AB207" s="319"/>
    </row>
    <row r="208" spans="8:28" ht="18.75" x14ac:dyDescent="0.3">
      <c r="H208" s="82" t="s">
        <v>24</v>
      </c>
      <c r="I208" s="194">
        <v>0</v>
      </c>
      <c r="J208" s="194">
        <v>1849.13</v>
      </c>
      <c r="K208" s="194">
        <v>1981.78</v>
      </c>
      <c r="L208" s="194">
        <v>1295.53</v>
      </c>
      <c r="M208" s="11"/>
      <c r="N208" s="83" t="s">
        <v>74</v>
      </c>
      <c r="O208" s="247"/>
      <c r="P208" s="312"/>
      <c r="Q208" s="318"/>
      <c r="R208" s="323" t="s">
        <v>8</v>
      </c>
      <c r="S208" s="324" t="s">
        <v>75</v>
      </c>
      <c r="T208" s="306">
        <v>0.18290000000000001</v>
      </c>
      <c r="U208" s="325" t="s">
        <v>76</v>
      </c>
      <c r="V208" s="326"/>
      <c r="W208" s="327"/>
      <c r="X208" s="328" t="s">
        <v>77</v>
      </c>
      <c r="Y208" s="329"/>
      <c r="Z208" s="328"/>
      <c r="AA208" s="330"/>
      <c r="AB208" s="330"/>
    </row>
    <row r="209" spans="8:28" x14ac:dyDescent="0.25">
      <c r="H209" s="254" t="s">
        <v>28</v>
      </c>
      <c r="I209" s="204"/>
      <c r="J209" s="204"/>
      <c r="K209" s="204"/>
      <c r="L209" s="204"/>
      <c r="M209" s="11"/>
      <c r="N209" s="83" t="s">
        <v>64</v>
      </c>
      <c r="O209" s="239">
        <v>16.38</v>
      </c>
      <c r="P209" s="309">
        <v>35.5</v>
      </c>
      <c r="Q209" s="307" t="s">
        <v>8</v>
      </c>
      <c r="R209" s="308" t="s">
        <v>8</v>
      </c>
      <c r="S209" s="309" t="s">
        <v>87</v>
      </c>
      <c r="T209" s="331"/>
      <c r="U209" s="331" t="s">
        <v>8</v>
      </c>
      <c r="V209" s="332"/>
      <c r="W209" s="332"/>
      <c r="X209" s="333" t="s">
        <v>79</v>
      </c>
      <c r="Y209" s="334"/>
      <c r="Z209" s="334"/>
      <c r="AA209" s="319"/>
      <c r="AB209" s="319"/>
    </row>
    <row r="210" spans="8:28" x14ac:dyDescent="0.25">
      <c r="H210" s="75" t="s">
        <v>21</v>
      </c>
      <c r="I210" s="196">
        <v>983.41</v>
      </c>
      <c r="J210" s="196">
        <v>823.05</v>
      </c>
      <c r="K210" s="196" t="e">
        <v>#VALUE!</v>
      </c>
      <c r="L210" s="196" t="e">
        <v>#VALUE!</v>
      </c>
      <c r="M210" s="11"/>
      <c r="N210" s="83" t="s">
        <v>69</v>
      </c>
      <c r="O210" s="239">
        <v>30.14</v>
      </c>
      <c r="P210" s="309">
        <v>65.31</v>
      </c>
      <c r="Q210" s="307" t="s">
        <v>8</v>
      </c>
      <c r="R210" s="308" t="s">
        <v>8</v>
      </c>
      <c r="S210" s="335" t="s">
        <v>80</v>
      </c>
      <c r="T210" s="306">
        <v>0.18290000000000001</v>
      </c>
      <c r="U210" s="336" t="s">
        <v>8</v>
      </c>
      <c r="V210" s="332"/>
      <c r="W210" s="332"/>
      <c r="X210" s="318" t="s">
        <v>81</v>
      </c>
      <c r="Y210" s="306">
        <v>1.1399999999999999</v>
      </c>
      <c r="Z210" s="307" t="s">
        <v>8</v>
      </c>
      <c r="AA210" s="337"/>
      <c r="AB210" s="337"/>
    </row>
    <row r="211" spans="8:28" x14ac:dyDescent="0.25">
      <c r="H211" s="82" t="s">
        <v>23</v>
      </c>
      <c r="I211" s="194">
        <v>1966.83</v>
      </c>
      <c r="J211" s="194">
        <v>1646.08</v>
      </c>
      <c r="K211" s="194" t="e">
        <v>#VALUE!</v>
      </c>
      <c r="L211" s="194" t="e">
        <v>#VALUE!</v>
      </c>
      <c r="M211" s="11"/>
      <c r="N211" s="129" t="s">
        <v>72</v>
      </c>
      <c r="O211" s="258">
        <v>57.11</v>
      </c>
      <c r="P211" s="335">
        <v>123.74</v>
      </c>
      <c r="Q211" s="307" t="s">
        <v>8</v>
      </c>
      <c r="R211" s="308" t="s">
        <v>8</v>
      </c>
      <c r="S211" s="335" t="s">
        <v>82</v>
      </c>
      <c r="T211" s="338" t="s">
        <v>76</v>
      </c>
      <c r="U211" s="339"/>
      <c r="V211" s="340"/>
      <c r="W211" s="340"/>
      <c r="X211" s="322" t="s">
        <v>76</v>
      </c>
      <c r="Y211" s="341">
        <v>2.4699999999999998</v>
      </c>
      <c r="Z211" s="342" t="s">
        <v>8</v>
      </c>
      <c r="AA211" s="337"/>
      <c r="AB211" s="337"/>
    </row>
    <row r="212" spans="8:28" x14ac:dyDescent="0.25">
      <c r="H212" s="82" t="s">
        <v>24</v>
      </c>
      <c r="I212" s="194">
        <v>2704.38</v>
      </c>
      <c r="J212" s="194">
        <v>2263.36</v>
      </c>
      <c r="K212" s="194" t="e">
        <v>#VALUE!</v>
      </c>
      <c r="L212" s="194" t="e">
        <v>#VALUE!</v>
      </c>
      <c r="M212" s="11"/>
      <c r="N212" s="71" t="s">
        <v>8</v>
      </c>
      <c r="O212" s="71"/>
      <c r="P212" s="71"/>
      <c r="Q212" s="71"/>
      <c r="R212" s="71"/>
      <c r="S212" s="83" t="s">
        <v>83</v>
      </c>
      <c r="T212" s="81"/>
      <c r="U212" s="81"/>
      <c r="V212" s="11"/>
      <c r="W212" s="11"/>
      <c r="X212" s="11"/>
      <c r="Y212" s="11"/>
      <c r="Z212" s="11"/>
      <c r="AA212" s="11"/>
      <c r="AB212" s="11"/>
    </row>
    <row r="213" spans="8:28" x14ac:dyDescent="0.25">
      <c r="H213" s="263" t="s">
        <v>29</v>
      </c>
      <c r="I213" s="264">
        <v>1333.3</v>
      </c>
      <c r="J213" s="265">
        <v>1106.3</v>
      </c>
      <c r="K213" s="266" t="e">
        <v>#VALUE!</v>
      </c>
      <c r="L213" s="267" t="s">
        <v>22</v>
      </c>
      <c r="M213" s="11"/>
      <c r="N213" s="138" t="s">
        <v>8</v>
      </c>
      <c r="O213" s="87"/>
      <c r="P213" s="87"/>
      <c r="Q213" s="87"/>
      <c r="R213" s="71"/>
      <c r="S213" s="129" t="s">
        <v>84</v>
      </c>
      <c r="T213" s="77"/>
      <c r="U213" s="77"/>
      <c r="V213" s="77"/>
      <c r="W213" s="77"/>
      <c r="X213" s="77"/>
      <c r="Y213" s="77"/>
      <c r="Z213" s="77"/>
      <c r="AA213" s="71"/>
      <c r="AB213" s="71"/>
    </row>
    <row r="214" spans="8:28" x14ac:dyDescent="0.25">
      <c r="H214" s="268" t="s">
        <v>30</v>
      </c>
      <c r="I214" s="269">
        <v>1772.11</v>
      </c>
      <c r="J214" s="269">
        <v>1473.55</v>
      </c>
      <c r="K214" s="269" t="e">
        <v>#VALUE!</v>
      </c>
      <c r="L214" s="270" t="s">
        <v>22</v>
      </c>
      <c r="M214" s="86"/>
      <c r="N214" s="86"/>
      <c r="O214" s="86"/>
      <c r="P214" s="86"/>
      <c r="Q214" s="86"/>
      <c r="R214" s="86"/>
      <c r="S214" s="86"/>
      <c r="T214" s="86"/>
      <c r="U214" s="86"/>
      <c r="V214" s="86"/>
      <c r="W214" s="86"/>
      <c r="X214" s="86"/>
      <c r="Y214" s="86"/>
      <c r="Z214" s="86"/>
      <c r="AA214" s="86"/>
      <c r="AB214" s="86"/>
    </row>
    <row r="215" spans="8:28" x14ac:dyDescent="0.25">
      <c r="H215" s="129" t="s">
        <v>34</v>
      </c>
      <c r="I215" s="271"/>
      <c r="J215" s="271"/>
      <c r="K215" s="272"/>
      <c r="L215" s="271"/>
      <c r="M215" s="86"/>
      <c r="N215" s="86"/>
      <c r="O215" s="86"/>
      <c r="P215" s="86"/>
      <c r="Q215" s="86"/>
      <c r="R215" s="86"/>
      <c r="S215" s="86"/>
      <c r="T215" s="86"/>
      <c r="U215" s="86"/>
      <c r="V215" s="86"/>
      <c r="W215" s="86"/>
      <c r="X215" s="86"/>
      <c r="Y215" s="86"/>
      <c r="Z215" s="86"/>
      <c r="AA215" s="86"/>
      <c r="AB215" s="86"/>
    </row>
    <row r="216" spans="8:28" x14ac:dyDescent="0.25">
      <c r="H216" s="75" t="s">
        <v>35</v>
      </c>
      <c r="I216" s="194">
        <v>349.88</v>
      </c>
      <c r="J216" s="194">
        <v>283.24</v>
      </c>
      <c r="K216" s="194" t="e">
        <v>#VALUE!</v>
      </c>
      <c r="L216" s="273" t="s">
        <v>22</v>
      </c>
      <c r="M216" s="86"/>
      <c r="N216" s="86"/>
      <c r="O216" s="86"/>
      <c r="P216" s="86"/>
      <c r="Q216" s="86"/>
      <c r="R216" s="86"/>
      <c r="S216" s="86"/>
      <c r="T216" s="86"/>
      <c r="U216" s="86"/>
      <c r="V216" s="86"/>
      <c r="W216" s="86"/>
      <c r="X216" s="86"/>
      <c r="Y216" s="86"/>
      <c r="Z216" s="86"/>
      <c r="AA216" s="86"/>
      <c r="AB216" s="86"/>
    </row>
    <row r="217" spans="8:28" x14ac:dyDescent="0.25">
      <c r="H217" s="82" t="s">
        <v>36</v>
      </c>
      <c r="I217" s="194">
        <v>699.77</v>
      </c>
      <c r="J217" s="194">
        <v>566.49</v>
      </c>
      <c r="K217" s="194" t="e">
        <v>#VALUE!</v>
      </c>
      <c r="L217" s="273" t="s">
        <v>22</v>
      </c>
      <c r="M217" s="86"/>
      <c r="N217" s="86"/>
      <c r="O217" s="86"/>
      <c r="P217" s="86"/>
      <c r="Q217" s="86"/>
      <c r="R217" s="86"/>
      <c r="S217" s="86"/>
      <c r="T217" s="86"/>
      <c r="U217" s="86"/>
      <c r="V217" s="86"/>
      <c r="W217" s="86"/>
      <c r="X217" s="86"/>
      <c r="Y217" s="86"/>
      <c r="Z217" s="86"/>
      <c r="AA217" s="86"/>
      <c r="AB217" s="86"/>
    </row>
    <row r="218" spans="8:28" x14ac:dyDescent="0.25">
      <c r="H218" s="82" t="s">
        <v>37</v>
      </c>
      <c r="I218" s="194">
        <v>1333.3</v>
      </c>
      <c r="J218" s="194">
        <v>1106.3</v>
      </c>
      <c r="K218" s="194" t="e">
        <v>#VALUE!</v>
      </c>
      <c r="L218" s="273" t="s">
        <v>22</v>
      </c>
      <c r="M218" s="86"/>
      <c r="N218" s="86"/>
      <c r="O218" s="86"/>
      <c r="P218" s="86"/>
      <c r="Q218" s="86"/>
      <c r="R218" s="86"/>
      <c r="S218" s="86"/>
      <c r="T218" s="86"/>
      <c r="U218" s="86"/>
      <c r="V218" s="86"/>
      <c r="W218" s="86"/>
      <c r="X218" s="86"/>
      <c r="Y218" s="86"/>
      <c r="Z218" s="86"/>
      <c r="AA218" s="86"/>
      <c r="AB218" s="86"/>
    </row>
    <row r="219" spans="8:28" x14ac:dyDescent="0.25">
      <c r="H219" s="82" t="s">
        <v>38</v>
      </c>
      <c r="I219" s="278">
        <v>1772.11</v>
      </c>
      <c r="J219" s="278">
        <v>1473.55</v>
      </c>
      <c r="K219" s="278" t="e">
        <v>#VALUE!</v>
      </c>
      <c r="L219" s="273" t="s">
        <v>22</v>
      </c>
      <c r="M219" s="86"/>
      <c r="N219" s="86"/>
      <c r="O219" s="86"/>
      <c r="P219" s="86"/>
      <c r="Q219" s="86"/>
      <c r="R219" s="86"/>
      <c r="S219" s="86"/>
      <c r="T219" s="86"/>
      <c r="U219" s="86"/>
      <c r="V219" s="86"/>
      <c r="W219" s="86"/>
      <c r="X219" s="86"/>
      <c r="Y219" s="86"/>
      <c r="Z219" s="86"/>
      <c r="AA219" s="86"/>
      <c r="AB219" s="86"/>
    </row>
    <row r="220" spans="8:28" x14ac:dyDescent="0.25">
      <c r="H220" s="102" t="s">
        <v>39</v>
      </c>
      <c r="I220" s="280">
        <v>1138.58</v>
      </c>
      <c r="J220" s="280">
        <v>933.74</v>
      </c>
      <c r="K220" s="280" t="e">
        <v>#VALUE!</v>
      </c>
      <c r="L220" s="281" t="s">
        <v>22</v>
      </c>
      <c r="M220" s="86"/>
      <c r="N220" s="86"/>
      <c r="O220" s="86"/>
      <c r="P220" s="86"/>
      <c r="Q220" s="86"/>
      <c r="R220" s="86"/>
      <c r="S220" s="86"/>
      <c r="T220" s="86"/>
      <c r="U220" s="86"/>
      <c r="V220" s="86"/>
      <c r="W220" s="86"/>
      <c r="X220" s="86"/>
      <c r="Y220" s="86"/>
      <c r="Z220" s="86"/>
      <c r="AA220" s="86"/>
      <c r="AB220" s="86"/>
    </row>
    <row r="221" spans="8:28" x14ac:dyDescent="0.25">
      <c r="H221" s="5"/>
      <c r="I221" s="86"/>
      <c r="J221" s="86"/>
      <c r="K221" s="86"/>
      <c r="L221" s="86"/>
      <c r="M221" s="86"/>
      <c r="N221" s="86"/>
      <c r="O221" s="86"/>
      <c r="P221" s="86"/>
      <c r="Q221" s="86"/>
      <c r="R221" s="86"/>
      <c r="S221" s="86"/>
      <c r="T221" s="86"/>
      <c r="U221" s="86"/>
      <c r="V221" s="86"/>
      <c r="W221" s="86"/>
      <c r="X221" s="86"/>
      <c r="Y221" s="86"/>
      <c r="Z221" s="86"/>
      <c r="AA221" s="86"/>
      <c r="AB221" s="86"/>
    </row>
    <row r="222" spans="8:28" x14ac:dyDescent="0.25">
      <c r="H222" s="5"/>
      <c r="I222" s="86"/>
      <c r="J222" s="86"/>
      <c r="K222" s="86"/>
      <c r="L222" s="86"/>
      <c r="M222" s="86"/>
      <c r="N222" s="86"/>
      <c r="O222" s="86"/>
      <c r="P222" s="86"/>
      <c r="Q222" s="86"/>
      <c r="R222" s="86"/>
      <c r="S222" s="86"/>
      <c r="T222" s="86"/>
      <c r="U222" s="86"/>
      <c r="V222" s="86"/>
      <c r="W222" s="86"/>
      <c r="X222" s="86"/>
      <c r="Y222" s="86"/>
      <c r="Z222" s="86"/>
      <c r="AA222" s="86"/>
      <c r="AB222" s="86"/>
    </row>
    <row r="223" spans="8:28" x14ac:dyDescent="0.25">
      <c r="H223" s="5"/>
      <c r="I223" s="86"/>
      <c r="J223" s="86"/>
      <c r="K223" s="86"/>
      <c r="L223" s="86"/>
      <c r="M223" s="86"/>
      <c r="N223" s="86"/>
      <c r="O223" s="86"/>
      <c r="P223" s="86"/>
      <c r="Q223" s="86"/>
      <c r="R223" s="86"/>
      <c r="S223" s="86"/>
      <c r="T223" s="86"/>
      <c r="U223" s="86"/>
      <c r="V223" s="86"/>
      <c r="W223" s="86"/>
      <c r="X223" s="86"/>
      <c r="Y223" s="86"/>
      <c r="Z223" s="86"/>
      <c r="AA223" s="86"/>
      <c r="AB223" s="86"/>
    </row>
    <row r="224" spans="8:28" x14ac:dyDescent="0.25">
      <c r="H224" s="5"/>
      <c r="I224" s="86"/>
      <c r="J224" s="86"/>
      <c r="K224" s="86"/>
      <c r="L224" s="86"/>
      <c r="M224" s="86"/>
      <c r="N224" s="86"/>
      <c r="O224" s="86"/>
      <c r="P224" s="86"/>
      <c r="Q224" s="86"/>
      <c r="R224" s="86"/>
      <c r="S224" s="86"/>
      <c r="T224" s="86"/>
      <c r="U224" s="86"/>
      <c r="V224" s="86"/>
      <c r="W224" s="86"/>
      <c r="X224" s="86"/>
      <c r="Y224" s="86"/>
      <c r="Z224" s="86"/>
      <c r="AA224" s="86"/>
      <c r="AB224" s="86"/>
    </row>
    <row r="225" spans="8:28" x14ac:dyDescent="0.25">
      <c r="H225" s="5"/>
      <c r="I225" s="86"/>
      <c r="J225" s="86"/>
      <c r="K225" s="86"/>
      <c r="L225" s="86"/>
      <c r="M225" s="86"/>
      <c r="N225" s="86"/>
      <c r="O225" s="86"/>
      <c r="P225" s="86"/>
      <c r="Q225" s="86"/>
      <c r="R225" s="86"/>
      <c r="S225" s="86"/>
      <c r="T225" s="86"/>
      <c r="U225" s="86"/>
      <c r="V225" s="86"/>
      <c r="W225" s="86"/>
      <c r="X225" s="86"/>
      <c r="Y225" s="86"/>
      <c r="Z225" s="86"/>
      <c r="AA225" s="86"/>
      <c r="AB225" s="86"/>
    </row>
    <row r="226" spans="8:28" x14ac:dyDescent="0.25">
      <c r="H226" s="5"/>
      <c r="I226" s="86"/>
      <c r="J226" s="86"/>
      <c r="K226" s="86"/>
      <c r="L226" s="86"/>
      <c r="M226" s="86"/>
      <c r="N226" s="86"/>
      <c r="O226" s="86"/>
      <c r="P226" s="86"/>
      <c r="Q226" s="86"/>
      <c r="R226" s="86"/>
      <c r="S226" s="86"/>
      <c r="T226" s="86"/>
      <c r="U226" s="86"/>
      <c r="V226" s="86"/>
      <c r="W226" s="86"/>
      <c r="X226" s="86"/>
      <c r="Y226" s="86"/>
      <c r="Z226" s="86"/>
      <c r="AA226" s="86"/>
      <c r="AB226" s="86"/>
    </row>
    <row r="227" spans="8:28" x14ac:dyDescent="0.25">
      <c r="H227" s="5"/>
      <c r="I227" s="86"/>
      <c r="J227" s="86"/>
      <c r="K227" s="86"/>
      <c r="L227" s="86"/>
      <c r="M227" s="86"/>
      <c r="N227" s="86"/>
      <c r="O227" s="86"/>
      <c r="P227" s="86"/>
      <c r="Q227" s="86"/>
      <c r="R227" s="86"/>
      <c r="S227" s="86"/>
      <c r="T227" s="86"/>
      <c r="U227" s="86"/>
      <c r="V227" s="86"/>
      <c r="W227" s="86"/>
      <c r="X227" s="86"/>
      <c r="Y227" s="86"/>
      <c r="Z227" s="86"/>
      <c r="AA227" s="86"/>
      <c r="AB227" s="86"/>
    </row>
    <row r="228" spans="8:28" x14ac:dyDescent="0.25">
      <c r="H228" s="5"/>
      <c r="I228" s="86"/>
      <c r="J228" s="86"/>
      <c r="K228" s="86"/>
      <c r="L228" s="86"/>
      <c r="M228" s="86"/>
      <c r="N228" s="86"/>
      <c r="O228" s="86"/>
      <c r="P228" s="86"/>
      <c r="Q228" s="86"/>
      <c r="R228" s="86"/>
      <c r="S228" s="86"/>
      <c r="T228" s="86"/>
      <c r="U228" s="86"/>
      <c r="V228" s="86"/>
      <c r="W228" s="86"/>
      <c r="X228" s="86"/>
      <c r="Y228" s="86"/>
      <c r="Z228" s="86"/>
      <c r="AA228" s="86"/>
      <c r="AB228" s="86"/>
    </row>
    <row r="229" spans="8:28" x14ac:dyDescent="0.25">
      <c r="H229" s="5"/>
      <c r="I229" s="86"/>
      <c r="J229" s="86"/>
      <c r="K229" s="86"/>
      <c r="L229" s="86"/>
      <c r="M229" s="86"/>
      <c r="N229" s="86"/>
      <c r="O229" s="86"/>
      <c r="P229" s="86"/>
      <c r="Q229" s="86"/>
      <c r="R229" s="86"/>
      <c r="S229" s="86"/>
      <c r="T229" s="86"/>
      <c r="U229" s="86"/>
      <c r="V229" s="86"/>
      <c r="W229" s="86"/>
      <c r="X229" s="86"/>
      <c r="Y229" s="86"/>
      <c r="Z229" s="86"/>
      <c r="AA229" s="86"/>
      <c r="AB229" s="86"/>
    </row>
    <row r="230" spans="8:28" x14ac:dyDescent="0.25">
      <c r="H230" s="5"/>
      <c r="I230" s="86"/>
      <c r="J230" s="86"/>
      <c r="K230" s="86"/>
      <c r="L230" s="86"/>
      <c r="M230" s="86"/>
      <c r="N230" s="86"/>
      <c r="O230" s="86"/>
      <c r="P230" s="86"/>
      <c r="Q230" s="86"/>
      <c r="R230" s="86"/>
      <c r="S230" s="86"/>
      <c r="T230" s="86"/>
      <c r="U230" s="86"/>
      <c r="V230" s="86"/>
      <c r="W230" s="86"/>
      <c r="X230" s="86"/>
      <c r="Y230" s="86"/>
      <c r="Z230" s="86"/>
      <c r="AA230" s="86"/>
      <c r="AB230" s="86"/>
    </row>
    <row r="231" spans="8:28" x14ac:dyDescent="0.25">
      <c r="H231" s="5"/>
      <c r="I231" s="86"/>
      <c r="J231" s="86"/>
      <c r="K231" s="86"/>
      <c r="L231" s="86"/>
      <c r="M231" s="86"/>
      <c r="N231" s="86"/>
      <c r="O231" s="86"/>
      <c r="P231" s="86"/>
      <c r="Q231" s="86"/>
      <c r="R231" s="86"/>
      <c r="S231" s="86"/>
      <c r="T231" s="86"/>
      <c r="U231" s="86"/>
      <c r="V231" s="86"/>
      <c r="W231" s="86"/>
      <c r="X231" s="86"/>
      <c r="Y231" s="86"/>
      <c r="Z231" s="86"/>
      <c r="AA231" s="86"/>
      <c r="AB231" s="86"/>
    </row>
    <row r="232" spans="8:28" x14ac:dyDescent="0.25">
      <c r="H232" s="5"/>
      <c r="I232" s="86"/>
      <c r="J232" s="86"/>
      <c r="K232" s="86"/>
      <c r="L232" s="86"/>
      <c r="M232" s="86"/>
      <c r="N232" s="86"/>
      <c r="O232" s="86"/>
      <c r="P232" s="86"/>
      <c r="Q232" s="86"/>
      <c r="R232" s="86"/>
      <c r="S232" s="86"/>
      <c r="T232" s="86"/>
      <c r="U232" s="86"/>
      <c r="V232" s="86"/>
      <c r="W232" s="86"/>
      <c r="X232" s="86"/>
      <c r="Y232" s="86"/>
      <c r="Z232" s="86"/>
      <c r="AA232" s="86"/>
      <c r="AB232" s="86"/>
    </row>
    <row r="233" spans="8:28" x14ac:dyDescent="0.25">
      <c r="H233" s="5"/>
      <c r="I233" s="86"/>
      <c r="J233" s="86"/>
      <c r="K233" s="86"/>
      <c r="L233" s="86"/>
      <c r="M233" s="86"/>
      <c r="N233" s="86"/>
      <c r="O233" s="86"/>
      <c r="P233" s="86"/>
      <c r="Q233" s="86"/>
      <c r="R233" s="86"/>
      <c r="S233" s="86"/>
      <c r="T233" s="86"/>
      <c r="U233" s="86"/>
      <c r="V233" s="86"/>
      <c r="W233" s="86"/>
      <c r="X233" s="86"/>
      <c r="Y233" s="86"/>
      <c r="Z233" s="86"/>
      <c r="AA233" s="86"/>
      <c r="AB233" s="86"/>
    </row>
    <row r="234" spans="8:28" x14ac:dyDescent="0.25">
      <c r="H234" s="5"/>
      <c r="I234" s="86"/>
      <c r="J234" s="86"/>
      <c r="K234" s="86"/>
      <c r="L234" s="86"/>
      <c r="M234" s="86"/>
      <c r="N234" s="86"/>
      <c r="O234" s="86"/>
      <c r="P234" s="86"/>
      <c r="Q234" s="86"/>
      <c r="R234" s="86"/>
      <c r="S234" s="86"/>
      <c r="T234" s="86"/>
      <c r="U234" s="86"/>
      <c r="V234" s="86"/>
      <c r="W234" s="86"/>
      <c r="X234" s="86"/>
      <c r="Y234" s="86"/>
      <c r="Z234" s="86"/>
      <c r="AA234" s="86"/>
      <c r="AB234" s="86"/>
    </row>
    <row r="235" spans="8:28" x14ac:dyDescent="0.25">
      <c r="H235" s="5"/>
      <c r="I235" s="86"/>
      <c r="J235" s="86"/>
      <c r="K235" s="86"/>
      <c r="L235" s="86"/>
      <c r="M235" s="86"/>
      <c r="N235" s="86"/>
      <c r="O235" s="86"/>
      <c r="P235" s="86"/>
      <c r="Q235" s="86"/>
      <c r="R235" s="86"/>
      <c r="S235" s="86"/>
      <c r="T235" s="86"/>
      <c r="U235" s="86"/>
      <c r="V235" s="86"/>
      <c r="W235" s="86"/>
      <c r="X235" s="86"/>
      <c r="Y235" s="86"/>
      <c r="Z235" s="86"/>
      <c r="AA235" s="86"/>
      <c r="AB235" s="86"/>
    </row>
    <row r="236" spans="8:28" x14ac:dyDescent="0.25">
      <c r="H236" s="5"/>
      <c r="I236" s="86"/>
      <c r="J236" s="86"/>
      <c r="K236" s="86"/>
      <c r="L236" s="86"/>
      <c r="M236" s="86"/>
      <c r="N236" s="86"/>
      <c r="O236" s="86"/>
      <c r="P236" s="86"/>
      <c r="Q236" s="86"/>
      <c r="R236" s="86"/>
      <c r="S236" s="86"/>
      <c r="T236" s="86"/>
      <c r="U236" s="86"/>
      <c r="V236" s="86"/>
      <c r="W236" s="86"/>
      <c r="X236" s="86"/>
      <c r="Y236" s="86"/>
      <c r="Z236" s="86"/>
      <c r="AA236" s="86"/>
      <c r="AB236" s="86"/>
    </row>
    <row r="237" spans="8:28" x14ac:dyDescent="0.25">
      <c r="H237" s="5"/>
      <c r="I237" s="86"/>
      <c r="J237" s="86"/>
      <c r="K237" s="86"/>
      <c r="L237" s="86"/>
      <c r="M237" s="86"/>
      <c r="N237" s="86"/>
      <c r="O237" s="86"/>
      <c r="P237" s="86"/>
      <c r="Q237" s="86"/>
      <c r="R237" s="86"/>
      <c r="S237" s="86"/>
      <c r="T237" s="86"/>
      <c r="U237" s="86"/>
      <c r="V237" s="86"/>
      <c r="W237" s="86"/>
      <c r="X237" s="86"/>
      <c r="Y237" s="86"/>
      <c r="Z237" s="86"/>
      <c r="AA237" s="86"/>
      <c r="AB237" s="86"/>
    </row>
    <row r="238" spans="8:28" x14ac:dyDescent="0.25">
      <c r="H238" s="5"/>
      <c r="I238" s="86"/>
      <c r="J238" s="86"/>
      <c r="K238" s="86"/>
      <c r="L238" s="86"/>
      <c r="M238" s="86"/>
      <c r="N238" s="86"/>
      <c r="O238" s="86"/>
      <c r="P238" s="86"/>
      <c r="Q238" s="86"/>
      <c r="R238" s="86"/>
      <c r="S238" s="86"/>
      <c r="T238" s="86"/>
      <c r="U238" s="86"/>
      <c r="V238" s="86"/>
      <c r="W238" s="86"/>
      <c r="X238" s="86"/>
      <c r="Y238" s="86"/>
      <c r="Z238" s="86"/>
      <c r="AA238" s="86"/>
      <c r="AB238" s="86"/>
    </row>
    <row r="239" spans="8:28" x14ac:dyDescent="0.25">
      <c r="H239" s="5"/>
      <c r="I239" s="86"/>
      <c r="J239" s="86"/>
      <c r="K239" s="86"/>
      <c r="L239" s="86"/>
      <c r="M239" s="86"/>
      <c r="N239" s="86"/>
      <c r="O239" s="86"/>
      <c r="P239" s="86"/>
      <c r="Q239" s="86"/>
      <c r="R239" s="86"/>
      <c r="S239" s="86"/>
      <c r="T239" s="86"/>
      <c r="U239" s="86"/>
      <c r="V239" s="86"/>
      <c r="W239" s="86"/>
      <c r="X239" s="86"/>
      <c r="Y239" s="86"/>
      <c r="Z239" s="86"/>
      <c r="AA239" s="86"/>
      <c r="AB239" s="86"/>
    </row>
    <row r="240" spans="8:28" x14ac:dyDescent="0.25">
      <c r="H240" s="5"/>
      <c r="I240" s="86"/>
      <c r="J240" s="86"/>
      <c r="K240" s="86"/>
      <c r="L240" s="86"/>
      <c r="M240" s="86"/>
      <c r="N240" s="86"/>
      <c r="O240" s="86"/>
      <c r="P240" s="86"/>
      <c r="Q240" s="86"/>
      <c r="R240" s="86"/>
      <c r="S240" s="86"/>
      <c r="T240" s="86"/>
      <c r="U240" s="86"/>
      <c r="V240" s="86"/>
      <c r="W240" s="86"/>
      <c r="X240" s="86"/>
      <c r="Y240" s="86"/>
      <c r="Z240" s="86"/>
      <c r="AA240" s="86"/>
      <c r="AB240" s="86"/>
    </row>
    <row r="241" spans="8:28" x14ac:dyDescent="0.25">
      <c r="H241" s="5"/>
      <c r="I241" s="86"/>
      <c r="J241" s="86"/>
      <c r="K241" s="86"/>
      <c r="L241" s="86"/>
      <c r="M241" s="86"/>
      <c r="N241" s="86"/>
      <c r="O241" s="86"/>
      <c r="P241" s="86"/>
      <c r="Q241" s="86"/>
      <c r="R241" s="86"/>
      <c r="S241" s="86"/>
      <c r="T241" s="86"/>
      <c r="U241" s="86"/>
      <c r="V241" s="86"/>
      <c r="W241" s="86"/>
      <c r="X241" s="86"/>
      <c r="Y241" s="86"/>
      <c r="Z241" s="86"/>
      <c r="AA241" s="86"/>
      <c r="AB241" s="86"/>
    </row>
    <row r="242" spans="8:28" x14ac:dyDescent="0.25">
      <c r="H242" s="5"/>
      <c r="I242" s="86"/>
      <c r="J242" s="86"/>
      <c r="K242" s="86"/>
      <c r="L242" s="86"/>
      <c r="M242" s="86"/>
      <c r="N242" s="86"/>
      <c r="O242" s="86"/>
      <c r="P242" s="86"/>
      <c r="Q242" s="86"/>
      <c r="R242" s="86"/>
      <c r="S242" s="86"/>
      <c r="T242" s="86"/>
      <c r="U242" s="86"/>
      <c r="V242" s="86"/>
      <c r="W242" s="86"/>
      <c r="X242" s="86"/>
      <c r="Y242" s="86"/>
      <c r="Z242" s="86"/>
      <c r="AA242" s="86"/>
      <c r="AB242" s="86"/>
    </row>
    <row r="243" spans="8:28" x14ac:dyDescent="0.25">
      <c r="H243" s="5"/>
      <c r="I243" s="86"/>
      <c r="J243" s="86"/>
      <c r="K243" s="86"/>
      <c r="L243" s="86"/>
      <c r="M243" s="86"/>
      <c r="N243" s="86"/>
      <c r="O243" s="86"/>
      <c r="P243" s="86"/>
      <c r="Q243" s="86"/>
      <c r="R243" s="86"/>
      <c r="S243" s="86"/>
      <c r="T243" s="86"/>
      <c r="U243" s="86"/>
      <c r="V243" s="86"/>
      <c r="W243" s="86"/>
      <c r="X243" s="86"/>
      <c r="Y243" s="86"/>
      <c r="Z243" s="86"/>
      <c r="AA243" s="86"/>
      <c r="AB243" s="86"/>
    </row>
    <row r="244" spans="8:28" x14ac:dyDescent="0.25">
      <c r="H244" s="5"/>
      <c r="I244" s="86"/>
      <c r="J244" s="86"/>
      <c r="K244" s="86"/>
      <c r="L244" s="86"/>
      <c r="M244" s="86"/>
      <c r="N244" s="86"/>
      <c r="O244" s="86"/>
      <c r="P244" s="86"/>
      <c r="Q244" s="86"/>
      <c r="R244" s="86"/>
      <c r="S244" s="86"/>
      <c r="T244" s="86"/>
      <c r="U244" s="86"/>
      <c r="V244" s="86"/>
      <c r="W244" s="86"/>
      <c r="X244" s="86"/>
      <c r="Y244" s="86"/>
      <c r="Z244" s="86"/>
      <c r="AA244" s="86"/>
      <c r="AB244" s="86"/>
    </row>
    <row r="245" spans="8:28" x14ac:dyDescent="0.25">
      <c r="H245" s="5"/>
      <c r="I245" s="86"/>
      <c r="J245" s="86"/>
      <c r="K245" s="86"/>
      <c r="L245" s="86"/>
      <c r="M245" s="86"/>
      <c r="N245" s="86"/>
      <c r="O245" s="86"/>
      <c r="P245" s="86"/>
      <c r="Q245" s="86"/>
      <c r="R245" s="86"/>
      <c r="S245" s="86"/>
      <c r="T245" s="86"/>
      <c r="U245" s="86"/>
      <c r="V245" s="86"/>
      <c r="W245" s="86"/>
      <c r="X245" s="86"/>
      <c r="Y245" s="86"/>
      <c r="Z245" s="86"/>
      <c r="AA245" s="86"/>
      <c r="AB245" s="86"/>
    </row>
    <row r="246" spans="8:28" x14ac:dyDescent="0.25">
      <c r="H246" s="5"/>
      <c r="I246" s="86"/>
      <c r="J246" s="86"/>
      <c r="K246" s="86"/>
      <c r="L246" s="86"/>
      <c r="M246" s="86"/>
      <c r="N246" s="86"/>
      <c r="O246" s="86"/>
      <c r="P246" s="86"/>
      <c r="Q246" s="86"/>
      <c r="R246" s="86"/>
      <c r="S246" s="86"/>
      <c r="T246" s="86"/>
      <c r="U246" s="86"/>
      <c r="V246" s="86"/>
      <c r="W246" s="86"/>
      <c r="X246" s="86"/>
      <c r="Y246" s="86"/>
      <c r="Z246" s="86"/>
      <c r="AA246" s="86"/>
      <c r="AB246" s="86"/>
    </row>
    <row r="247" spans="8:28" x14ac:dyDescent="0.25">
      <c r="H247" s="5"/>
      <c r="I247" s="86"/>
      <c r="J247" s="86"/>
      <c r="K247" s="86"/>
      <c r="L247" s="86"/>
      <c r="M247" s="86"/>
      <c r="N247" s="86"/>
      <c r="O247" s="86"/>
      <c r="P247" s="86"/>
      <c r="Q247" s="86"/>
      <c r="R247" s="86"/>
      <c r="S247" s="86"/>
      <c r="T247" s="86"/>
      <c r="U247" s="86"/>
      <c r="V247" s="86"/>
      <c r="W247" s="86"/>
      <c r="X247" s="86"/>
      <c r="Y247" s="86"/>
      <c r="Z247" s="86"/>
      <c r="AA247" s="86"/>
      <c r="AB247" s="86"/>
    </row>
    <row r="248" spans="8:28" x14ac:dyDescent="0.25">
      <c r="H248" s="5"/>
      <c r="I248" s="86"/>
      <c r="J248" s="86"/>
      <c r="K248" s="86"/>
      <c r="L248" s="86"/>
      <c r="M248" s="86"/>
      <c r="N248" s="86"/>
      <c r="O248" s="86"/>
      <c r="P248" s="86"/>
      <c r="Q248" s="86"/>
      <c r="R248" s="86"/>
      <c r="S248" s="86"/>
      <c r="T248" s="86"/>
      <c r="U248" s="86"/>
      <c r="V248" s="86"/>
      <c r="W248" s="86"/>
      <c r="X248" s="86"/>
      <c r="Y248" s="86"/>
      <c r="Z248" s="86"/>
      <c r="AA248" s="86"/>
      <c r="AB248" s="86"/>
    </row>
    <row r="249" spans="8:28" x14ac:dyDescent="0.25">
      <c r="H249" s="5"/>
      <c r="I249" s="86"/>
      <c r="J249" s="86"/>
      <c r="K249" s="86"/>
      <c r="L249" s="86"/>
      <c r="M249" s="86"/>
      <c r="N249" s="86"/>
      <c r="O249" s="86"/>
      <c r="P249" s="86"/>
      <c r="Q249" s="86"/>
      <c r="R249" s="86"/>
      <c r="S249" s="86"/>
      <c r="T249" s="86"/>
      <c r="U249" s="86"/>
      <c r="V249" s="86"/>
      <c r="W249" s="86"/>
      <c r="X249" s="86"/>
      <c r="Y249" s="86"/>
      <c r="Z249" s="86"/>
      <c r="AA249" s="86"/>
      <c r="AB249" s="86"/>
    </row>
    <row r="250" spans="8:28" x14ac:dyDescent="0.25">
      <c r="H250" s="5"/>
      <c r="I250" s="86"/>
      <c r="J250" s="86"/>
      <c r="K250" s="86"/>
      <c r="L250" s="86"/>
      <c r="M250" s="86"/>
      <c r="N250" s="86"/>
      <c r="O250" s="86"/>
      <c r="P250" s="86"/>
      <c r="Q250" s="86"/>
      <c r="R250" s="86"/>
      <c r="S250" s="86"/>
      <c r="T250" s="86"/>
      <c r="U250" s="86"/>
      <c r="V250" s="86"/>
      <c r="W250" s="86"/>
      <c r="X250" s="86"/>
      <c r="Y250" s="86"/>
      <c r="Z250" s="86"/>
      <c r="AA250" s="86"/>
      <c r="AB250" s="86"/>
    </row>
    <row r="251" spans="8:28" x14ac:dyDescent="0.25">
      <c r="H251" s="5"/>
      <c r="I251" s="86"/>
      <c r="J251" s="86"/>
      <c r="K251" s="86"/>
      <c r="L251" s="86"/>
      <c r="M251" s="86"/>
      <c r="N251" s="86"/>
      <c r="O251" s="86"/>
      <c r="P251" s="86"/>
      <c r="Q251" s="86"/>
      <c r="R251" s="86"/>
      <c r="S251" s="86"/>
      <c r="T251" s="86"/>
      <c r="U251" s="86"/>
      <c r="V251" s="86"/>
      <c r="W251" s="86"/>
      <c r="X251" s="86"/>
      <c r="Y251" s="86"/>
      <c r="Z251" s="86"/>
      <c r="AA251" s="86"/>
      <c r="AB251" s="86"/>
    </row>
    <row r="252" spans="8:28" x14ac:dyDescent="0.25">
      <c r="H252" s="5"/>
      <c r="I252" s="86"/>
      <c r="J252" s="86"/>
      <c r="K252" s="86"/>
      <c r="L252" s="86"/>
      <c r="M252" s="86"/>
      <c r="N252" s="86"/>
      <c r="O252" s="86"/>
      <c r="P252" s="86"/>
      <c r="Q252" s="86"/>
      <c r="R252" s="86"/>
      <c r="S252" s="86"/>
      <c r="T252" s="86"/>
      <c r="U252" s="86"/>
      <c r="V252" s="86"/>
      <c r="W252" s="86"/>
      <c r="X252" s="86"/>
      <c r="Y252" s="86"/>
      <c r="Z252" s="86"/>
      <c r="AA252" s="86"/>
      <c r="AB252" s="86"/>
    </row>
  </sheetData>
  <sheetProtection algorithmName="SHA-512" hashValue="oqphhy/ztIZxG2wRSQ6o76b+8nKYlU7zLUBJJ+TWHi2pysBTiQCI53SIqpbJbseCa+Ts80AWqFxDDpFxO0J2lg==" saltValue="angebJfTJPexefrZn65D4Q==" spinCount="100000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7" tint="0.59999389629810485"/>
  </sheetPr>
  <dimension ref="A9:O252"/>
  <sheetViews>
    <sheetView workbookViewId="0">
      <selection sqref="A1:B1"/>
    </sheetView>
  </sheetViews>
  <sheetFormatPr defaultRowHeight="15" x14ac:dyDescent="0.25"/>
  <cols>
    <col min="1" max="1" width="7.42578125" customWidth="1"/>
    <col min="2" max="2" width="10.85546875" customWidth="1"/>
    <col min="3" max="4" width="13.7109375" customWidth="1"/>
    <col min="5" max="5" width="14.85546875" customWidth="1"/>
    <col min="6" max="6" width="13.28515625" customWidth="1"/>
    <col min="7" max="7" width="12.28515625" customWidth="1"/>
    <col min="8" max="8" width="19.42578125" customWidth="1"/>
    <col min="9" max="9" width="14.42578125" customWidth="1"/>
    <col min="10" max="10" width="13.28515625" customWidth="1"/>
    <col min="11" max="11" width="15.42578125" customWidth="1"/>
    <col min="12" max="12" width="12.85546875" customWidth="1"/>
    <col min="13" max="13" width="10.85546875" customWidth="1"/>
    <col min="14" max="15" width="16.7109375" customWidth="1"/>
  </cols>
  <sheetData>
    <row r="9" spans="1:12" ht="18.75" x14ac:dyDescent="0.3">
      <c r="A9" s="9" t="s">
        <v>1272</v>
      </c>
      <c r="B9" s="11"/>
      <c r="L9" s="12"/>
    </row>
    <row r="11" spans="1:12" x14ac:dyDescent="0.25">
      <c r="A11" s="16"/>
      <c r="B11" s="428" t="s">
        <v>11</v>
      </c>
      <c r="C11" s="429"/>
      <c r="D11" s="429"/>
      <c r="E11" s="429"/>
      <c r="F11" s="430"/>
      <c r="H11" s="428" t="s">
        <v>12</v>
      </c>
      <c r="I11" s="429"/>
      <c r="J11" s="429"/>
      <c r="K11" s="429"/>
      <c r="L11" s="430"/>
    </row>
    <row r="12" spans="1:12" x14ac:dyDescent="0.25">
      <c r="B12" s="431"/>
      <c r="C12" s="432" t="s">
        <v>8</v>
      </c>
      <c r="D12" s="432" t="s">
        <v>8</v>
      </c>
      <c r="E12" s="432" t="s">
        <v>8</v>
      </c>
      <c r="F12" s="432"/>
      <c r="H12" s="431"/>
      <c r="I12" s="432" t="s">
        <v>8</v>
      </c>
      <c r="J12" s="432" t="s">
        <v>8</v>
      </c>
      <c r="K12" s="432" t="s">
        <v>8</v>
      </c>
      <c r="L12" s="432"/>
    </row>
    <row r="13" spans="1:12" x14ac:dyDescent="0.25">
      <c r="B13" s="19" t="s">
        <v>8</v>
      </c>
      <c r="C13" s="20" t="s">
        <v>8</v>
      </c>
      <c r="D13" s="21" t="s">
        <v>13</v>
      </c>
      <c r="E13" s="21" t="s">
        <v>14</v>
      </c>
      <c r="F13" s="19"/>
      <c r="H13" s="19" t="s">
        <v>8</v>
      </c>
      <c r="I13" s="20" t="s">
        <v>8</v>
      </c>
      <c r="J13" s="21" t="s">
        <v>13</v>
      </c>
      <c r="K13" s="21" t="s">
        <v>14</v>
      </c>
      <c r="L13" s="19"/>
    </row>
    <row r="14" spans="1:12" x14ac:dyDescent="0.25">
      <c r="B14" s="22" t="s">
        <v>15</v>
      </c>
      <c r="C14" s="23" t="s">
        <v>16</v>
      </c>
      <c r="D14" s="23" t="s">
        <v>17</v>
      </c>
      <c r="E14" s="23" t="s">
        <v>18</v>
      </c>
      <c r="F14" s="23" t="s">
        <v>19</v>
      </c>
      <c r="H14" s="22" t="s">
        <v>15</v>
      </c>
      <c r="I14" s="23" t="s">
        <v>16</v>
      </c>
      <c r="J14" s="23" t="s">
        <v>17</v>
      </c>
      <c r="K14" s="23" t="s">
        <v>18</v>
      </c>
      <c r="L14" s="23" t="s">
        <v>19</v>
      </c>
    </row>
    <row r="15" spans="1:12" x14ac:dyDescent="0.25">
      <c r="B15" s="433" t="s">
        <v>20</v>
      </c>
      <c r="C15" s="433"/>
      <c r="D15" s="433"/>
      <c r="E15" s="433"/>
      <c r="F15" s="433"/>
      <c r="H15" s="433" t="s">
        <v>20</v>
      </c>
      <c r="I15" s="433"/>
      <c r="J15" s="433"/>
      <c r="K15" s="433"/>
      <c r="L15" s="433"/>
    </row>
    <row r="16" spans="1:12" x14ac:dyDescent="0.25">
      <c r="B16" s="26" t="s">
        <v>21</v>
      </c>
      <c r="C16" s="27">
        <v>376.58</v>
      </c>
      <c r="D16" s="27">
        <v>315.18</v>
      </c>
      <c r="E16" s="434" t="s">
        <v>22</v>
      </c>
      <c r="F16" s="434" t="s">
        <v>22</v>
      </c>
      <c r="H16" s="435" t="s">
        <v>21</v>
      </c>
      <c r="I16" s="27">
        <v>94.150000000000034</v>
      </c>
      <c r="J16" s="27">
        <v>78.79000000000002</v>
      </c>
      <c r="K16" s="434" t="s">
        <v>22</v>
      </c>
      <c r="L16" s="434" t="s">
        <v>22</v>
      </c>
    </row>
    <row r="17" spans="2:15" x14ac:dyDescent="0.25">
      <c r="B17" s="26" t="s">
        <v>23</v>
      </c>
      <c r="C17" s="27">
        <v>753.17</v>
      </c>
      <c r="D17" s="27">
        <v>630.34</v>
      </c>
      <c r="E17" s="30" t="s">
        <v>22</v>
      </c>
      <c r="F17" s="30" t="s">
        <v>22</v>
      </c>
      <c r="H17" s="26" t="s">
        <v>23</v>
      </c>
      <c r="I17" s="27">
        <v>188.29000000000008</v>
      </c>
      <c r="J17" s="27">
        <v>157.57999999999993</v>
      </c>
      <c r="K17" s="30" t="s">
        <v>22</v>
      </c>
      <c r="L17" s="30" t="s">
        <v>22</v>
      </c>
    </row>
    <row r="18" spans="2:15" x14ac:dyDescent="0.25">
      <c r="B18" s="31" t="s">
        <v>24</v>
      </c>
      <c r="C18" s="32">
        <v>1035.5999999999999</v>
      </c>
      <c r="D18" s="32">
        <v>866.72</v>
      </c>
      <c r="E18" s="33" t="s">
        <v>22</v>
      </c>
      <c r="F18" s="33" t="s">
        <v>22</v>
      </c>
      <c r="H18" s="31" t="s">
        <v>24</v>
      </c>
      <c r="I18" s="32">
        <v>258.90000000000009</v>
      </c>
      <c r="J18" s="32">
        <v>216.68000000000006</v>
      </c>
      <c r="K18" s="33" t="s">
        <v>22</v>
      </c>
      <c r="L18" s="33" t="s">
        <v>22</v>
      </c>
    </row>
    <row r="20" spans="2:15" x14ac:dyDescent="0.25">
      <c r="B20" s="428" t="s">
        <v>26</v>
      </c>
      <c r="C20" s="429"/>
      <c r="D20" s="429"/>
      <c r="E20" s="429"/>
      <c r="F20" s="429"/>
      <c r="H20" s="428" t="s">
        <v>27</v>
      </c>
      <c r="I20" s="429"/>
      <c r="J20" s="429"/>
      <c r="K20" s="429"/>
      <c r="L20" s="429"/>
    </row>
    <row r="21" spans="2:15" x14ac:dyDescent="0.25">
      <c r="B21" s="431"/>
      <c r="C21" s="432" t="s">
        <v>8</v>
      </c>
      <c r="D21" s="432" t="s">
        <v>8</v>
      </c>
      <c r="E21" s="432" t="s">
        <v>8</v>
      </c>
      <c r="F21" s="432"/>
      <c r="H21" s="431"/>
      <c r="I21" s="432" t="s">
        <v>8</v>
      </c>
      <c r="J21" s="432" t="s">
        <v>8</v>
      </c>
      <c r="K21" s="432" t="s">
        <v>8</v>
      </c>
      <c r="L21" s="432"/>
    </row>
    <row r="22" spans="2:15" x14ac:dyDescent="0.25">
      <c r="B22" s="19" t="s">
        <v>8</v>
      </c>
      <c r="C22" s="20" t="s">
        <v>8</v>
      </c>
      <c r="D22" s="21" t="s">
        <v>13</v>
      </c>
      <c r="E22" s="21" t="s">
        <v>14</v>
      </c>
      <c r="F22" s="19"/>
      <c r="H22" s="19" t="s">
        <v>8</v>
      </c>
      <c r="I22" s="20" t="s">
        <v>8</v>
      </c>
      <c r="J22" s="21" t="s">
        <v>13</v>
      </c>
      <c r="K22" s="21" t="s">
        <v>14</v>
      </c>
      <c r="L22" s="19"/>
    </row>
    <row r="23" spans="2:15" x14ac:dyDescent="0.25">
      <c r="B23" s="22" t="s">
        <v>15</v>
      </c>
      <c r="C23" s="23" t="s">
        <v>16</v>
      </c>
      <c r="D23" s="23" t="s">
        <v>17</v>
      </c>
      <c r="E23" s="23" t="s">
        <v>18</v>
      </c>
      <c r="F23" s="23" t="s">
        <v>19</v>
      </c>
      <c r="H23" s="22" t="s">
        <v>15</v>
      </c>
      <c r="I23" s="23" t="s">
        <v>16</v>
      </c>
      <c r="J23" s="23" t="s">
        <v>17</v>
      </c>
      <c r="K23" s="23" t="s">
        <v>18</v>
      </c>
      <c r="L23" s="23" t="s">
        <v>19</v>
      </c>
    </row>
    <row r="24" spans="2:15" x14ac:dyDescent="0.25">
      <c r="B24" s="24" t="s">
        <v>20</v>
      </c>
      <c r="C24" s="24"/>
      <c r="D24" s="24"/>
      <c r="E24" s="24"/>
      <c r="F24" s="24"/>
      <c r="H24" s="24" t="s">
        <v>20</v>
      </c>
      <c r="I24" s="24"/>
      <c r="J24" s="24"/>
      <c r="K24" s="24"/>
      <c r="L24" s="24"/>
    </row>
    <row r="25" spans="2:15" x14ac:dyDescent="0.25">
      <c r="B25" s="34" t="s">
        <v>21</v>
      </c>
      <c r="C25" s="36">
        <v>815.94</v>
      </c>
      <c r="D25" s="36">
        <v>682.88</v>
      </c>
      <c r="E25" s="30" t="s">
        <v>22</v>
      </c>
      <c r="F25" s="30" t="s">
        <v>22</v>
      </c>
      <c r="H25" s="36" t="s">
        <v>21</v>
      </c>
      <c r="I25" s="36">
        <v>203.9799999999999</v>
      </c>
      <c r="J25" s="30">
        <v>170.72000000000003</v>
      </c>
      <c r="K25" s="30" t="s">
        <v>22</v>
      </c>
      <c r="L25" s="30" t="s">
        <v>22</v>
      </c>
    </row>
    <row r="26" spans="2:15" x14ac:dyDescent="0.25">
      <c r="B26" s="34" t="s">
        <v>23</v>
      </c>
      <c r="C26" s="36">
        <v>1631.86</v>
      </c>
      <c r="D26" s="36">
        <v>1365.74</v>
      </c>
      <c r="E26" s="30" t="s">
        <v>22</v>
      </c>
      <c r="F26" s="30" t="s">
        <v>22</v>
      </c>
      <c r="H26" s="36" t="s">
        <v>23</v>
      </c>
      <c r="I26" s="36">
        <v>407.97</v>
      </c>
      <c r="J26" s="30">
        <v>341.43000000000006</v>
      </c>
      <c r="K26" s="30" t="s">
        <v>22</v>
      </c>
      <c r="L26" s="30" t="s">
        <v>22</v>
      </c>
    </row>
    <row r="27" spans="2:15" x14ac:dyDescent="0.25">
      <c r="B27" s="34" t="s">
        <v>24</v>
      </c>
      <c r="C27" s="36">
        <v>2243.81</v>
      </c>
      <c r="D27" s="36">
        <v>1877.9</v>
      </c>
      <c r="E27" s="30" t="s">
        <v>22</v>
      </c>
      <c r="F27" s="30" t="s">
        <v>22</v>
      </c>
      <c r="H27" s="36" t="s">
        <v>24</v>
      </c>
      <c r="I27" s="36">
        <v>560.95000000000027</v>
      </c>
      <c r="J27" s="30">
        <v>469.4699999999998</v>
      </c>
      <c r="K27" s="30" t="s">
        <v>22</v>
      </c>
      <c r="L27" s="30" t="s">
        <v>22</v>
      </c>
    </row>
    <row r="28" spans="2:15" x14ac:dyDescent="0.25">
      <c r="B28" s="436" t="s">
        <v>28</v>
      </c>
      <c r="C28" s="437"/>
      <c r="D28" s="438"/>
      <c r="E28" s="438"/>
      <c r="F28" s="438"/>
      <c r="H28" s="437" t="s">
        <v>28</v>
      </c>
      <c r="I28" s="438"/>
      <c r="J28" s="438"/>
      <c r="K28" s="438"/>
      <c r="L28" s="438"/>
    </row>
    <row r="29" spans="2:15" x14ac:dyDescent="0.25">
      <c r="B29" s="34" t="s">
        <v>21</v>
      </c>
      <c r="C29" s="36">
        <v>815.94</v>
      </c>
      <c r="D29" s="36">
        <v>682.88</v>
      </c>
      <c r="E29" s="30" t="s">
        <v>22</v>
      </c>
      <c r="F29" s="30" t="s">
        <v>22</v>
      </c>
      <c r="H29" s="36" t="s">
        <v>21</v>
      </c>
      <c r="I29" s="36">
        <v>203.9799999999999</v>
      </c>
      <c r="J29" s="30">
        <v>170.72000000000003</v>
      </c>
      <c r="K29" s="30" t="s">
        <v>22</v>
      </c>
      <c r="L29" s="30" t="s">
        <v>22</v>
      </c>
      <c r="N29" s="42"/>
      <c r="O29" s="42"/>
    </row>
    <row r="30" spans="2:15" x14ac:dyDescent="0.25">
      <c r="B30" s="34" t="s">
        <v>23</v>
      </c>
      <c r="C30" s="36">
        <v>1631.86</v>
      </c>
      <c r="D30" s="36">
        <v>1365.74</v>
      </c>
      <c r="E30" s="30" t="s">
        <v>22</v>
      </c>
      <c r="F30" s="30" t="s">
        <v>22</v>
      </c>
      <c r="H30" s="36" t="s">
        <v>23</v>
      </c>
      <c r="I30" s="36">
        <v>407.97</v>
      </c>
      <c r="J30" s="30">
        <v>341.43000000000006</v>
      </c>
      <c r="K30" s="30" t="s">
        <v>22</v>
      </c>
      <c r="L30" s="30" t="s">
        <v>22</v>
      </c>
      <c r="N30" s="42"/>
      <c r="O30" s="42"/>
    </row>
    <row r="31" spans="2:15" x14ac:dyDescent="0.25">
      <c r="B31" s="34" t="s">
        <v>24</v>
      </c>
      <c r="C31" s="36">
        <v>2243.81</v>
      </c>
      <c r="D31" s="36">
        <v>1877.9</v>
      </c>
      <c r="E31" s="30" t="s">
        <v>22</v>
      </c>
      <c r="F31" s="30" t="s">
        <v>22</v>
      </c>
      <c r="H31" s="36" t="s">
        <v>24</v>
      </c>
      <c r="I31" s="36">
        <v>560.95000000000027</v>
      </c>
      <c r="J31" s="30">
        <v>469.4699999999998</v>
      </c>
      <c r="K31" s="30" t="s">
        <v>22</v>
      </c>
      <c r="L31" s="30" t="s">
        <v>22</v>
      </c>
      <c r="N31" s="42"/>
      <c r="O31" s="42"/>
    </row>
    <row r="32" spans="2:15" x14ac:dyDescent="0.25">
      <c r="B32" s="34" t="s">
        <v>29</v>
      </c>
      <c r="C32" s="36">
        <v>1106.23</v>
      </c>
      <c r="D32" s="36">
        <v>917.89</v>
      </c>
      <c r="E32" s="30" t="s">
        <v>22</v>
      </c>
      <c r="F32" s="30" t="s">
        <v>22</v>
      </c>
      <c r="H32" s="36" t="s">
        <v>29</v>
      </c>
      <c r="I32" s="36">
        <v>276.55999999999995</v>
      </c>
      <c r="J32" s="30">
        <v>229.46999999999991</v>
      </c>
      <c r="K32" s="30" t="s">
        <v>22</v>
      </c>
      <c r="L32" s="30" t="s">
        <v>22</v>
      </c>
      <c r="N32" s="42"/>
      <c r="O32" s="42"/>
    </row>
    <row r="33" spans="2:15" x14ac:dyDescent="0.25">
      <c r="B33" s="44" t="s">
        <v>30</v>
      </c>
      <c r="C33" s="36">
        <v>1470.3</v>
      </c>
      <c r="D33" s="36">
        <v>1222.5899999999999</v>
      </c>
      <c r="E33" s="30" t="s">
        <v>22</v>
      </c>
      <c r="F33" s="30" t="s">
        <v>22</v>
      </c>
      <c r="H33" s="36" t="s">
        <v>30</v>
      </c>
      <c r="I33" s="36">
        <v>367.58000000000015</v>
      </c>
      <c r="J33" s="30">
        <v>305.65000000000009</v>
      </c>
      <c r="K33" s="30" t="s">
        <v>22</v>
      </c>
      <c r="L33" s="30" t="s">
        <v>22</v>
      </c>
      <c r="N33" s="42"/>
      <c r="O33" s="42"/>
    </row>
    <row r="34" spans="2:15" x14ac:dyDescent="0.25">
      <c r="B34" s="45" t="s">
        <v>31</v>
      </c>
      <c r="C34" s="36">
        <v>956</v>
      </c>
      <c r="D34" s="36">
        <v>767.66</v>
      </c>
      <c r="E34" s="30" t="s">
        <v>22</v>
      </c>
      <c r="F34" s="30" t="s">
        <v>22</v>
      </c>
      <c r="H34" s="36" t="s">
        <v>31</v>
      </c>
      <c r="I34" s="36">
        <v>239</v>
      </c>
      <c r="J34" s="30">
        <v>191.91000000000008</v>
      </c>
      <c r="K34" s="30" t="s">
        <v>22</v>
      </c>
      <c r="L34" s="30" t="s">
        <v>22</v>
      </c>
      <c r="N34" s="42"/>
      <c r="O34" s="42"/>
    </row>
    <row r="35" spans="2:15" x14ac:dyDescent="0.25">
      <c r="B35" s="45" t="s">
        <v>32</v>
      </c>
      <c r="C35" s="36">
        <v>1320.07</v>
      </c>
      <c r="D35" s="36">
        <v>1072.3599999999999</v>
      </c>
      <c r="E35" s="30" t="s">
        <v>22</v>
      </c>
      <c r="F35" s="30" t="s">
        <v>22</v>
      </c>
      <c r="H35" s="36" t="s">
        <v>32</v>
      </c>
      <c r="I35" s="36">
        <v>330.02</v>
      </c>
      <c r="J35" s="30">
        <v>268.09000000000015</v>
      </c>
      <c r="K35" s="30" t="s">
        <v>22</v>
      </c>
      <c r="L35" s="30" t="s">
        <v>22</v>
      </c>
      <c r="N35" s="42"/>
      <c r="O35" s="42"/>
    </row>
    <row r="36" spans="2:15" x14ac:dyDescent="0.25">
      <c r="B36" s="45" t="s">
        <v>33</v>
      </c>
      <c r="C36" s="48">
        <v>1019.6</v>
      </c>
      <c r="D36" s="48">
        <v>771.89</v>
      </c>
      <c r="E36" s="33" t="s">
        <v>22</v>
      </c>
      <c r="F36" s="33" t="s">
        <v>22</v>
      </c>
      <c r="H36" s="48" t="s">
        <v>33</v>
      </c>
      <c r="I36" s="48">
        <v>254.89999999999998</v>
      </c>
      <c r="J36" s="33">
        <v>192.97000000000003</v>
      </c>
      <c r="K36" s="33" t="s">
        <v>22</v>
      </c>
      <c r="L36" s="33" t="s">
        <v>22</v>
      </c>
      <c r="N36" s="42"/>
      <c r="O36" s="42"/>
    </row>
    <row r="37" spans="2:15" x14ac:dyDescent="0.25">
      <c r="B37" s="436" t="s">
        <v>34</v>
      </c>
      <c r="C37" s="437"/>
      <c r="D37" s="439"/>
      <c r="E37" s="440"/>
      <c r="F37" s="440"/>
      <c r="H37" s="437" t="s">
        <v>34</v>
      </c>
      <c r="I37" s="439"/>
      <c r="J37" s="440"/>
      <c r="K37" s="440"/>
      <c r="L37" s="440"/>
    </row>
    <row r="38" spans="2:15" x14ac:dyDescent="0.25">
      <c r="B38" s="441" t="s">
        <v>35</v>
      </c>
      <c r="C38" s="442">
        <v>290.3</v>
      </c>
      <c r="D38" s="442">
        <v>235.01</v>
      </c>
      <c r="E38" s="434" t="s">
        <v>22</v>
      </c>
      <c r="F38" s="434" t="s">
        <v>22</v>
      </c>
      <c r="H38" s="442" t="s">
        <v>35</v>
      </c>
      <c r="I38" s="442">
        <v>72.569999999999993</v>
      </c>
      <c r="J38" s="434">
        <v>58.75</v>
      </c>
      <c r="K38" s="434" t="s">
        <v>22</v>
      </c>
      <c r="L38" s="434" t="s">
        <v>22</v>
      </c>
      <c r="N38" s="55"/>
      <c r="O38" s="55"/>
    </row>
    <row r="39" spans="2:15" x14ac:dyDescent="0.25">
      <c r="B39" s="34" t="s">
        <v>36</v>
      </c>
      <c r="C39" s="36">
        <v>580.59</v>
      </c>
      <c r="D39" s="36">
        <v>470.01</v>
      </c>
      <c r="E39" s="30" t="s">
        <v>22</v>
      </c>
      <c r="F39" s="30" t="s">
        <v>22</v>
      </c>
      <c r="H39" s="36" t="s">
        <v>36</v>
      </c>
      <c r="I39" s="36">
        <v>145.14999999999998</v>
      </c>
      <c r="J39" s="30">
        <v>117.5</v>
      </c>
      <c r="K39" s="30" t="s">
        <v>22</v>
      </c>
      <c r="L39" s="30" t="s">
        <v>22</v>
      </c>
    </row>
    <row r="40" spans="2:15" x14ac:dyDescent="0.25">
      <c r="B40" s="34" t="s">
        <v>37</v>
      </c>
      <c r="C40" s="36">
        <v>1106.23</v>
      </c>
      <c r="D40" s="36">
        <v>917.89</v>
      </c>
      <c r="E40" s="30" t="s">
        <v>22</v>
      </c>
      <c r="F40" s="30" t="s">
        <v>22</v>
      </c>
      <c r="H40" s="36" t="s">
        <v>37</v>
      </c>
      <c r="I40" s="36">
        <v>276.55999999999995</v>
      </c>
      <c r="J40" s="30">
        <v>229.46999999999991</v>
      </c>
      <c r="K40" s="30" t="s">
        <v>22</v>
      </c>
      <c r="L40" s="30" t="s">
        <v>22</v>
      </c>
    </row>
    <row r="41" spans="2:15" x14ac:dyDescent="0.25">
      <c r="B41" s="34" t="s">
        <v>38</v>
      </c>
      <c r="C41" s="36">
        <v>1470.3</v>
      </c>
      <c r="D41" s="36">
        <v>1222.5899999999999</v>
      </c>
      <c r="E41" s="30" t="s">
        <v>22</v>
      </c>
      <c r="F41" s="30" t="s">
        <v>22</v>
      </c>
      <c r="H41" s="36" t="s">
        <v>38</v>
      </c>
      <c r="I41" s="36">
        <v>367.58000000000015</v>
      </c>
      <c r="J41" s="30">
        <v>305.65000000000009</v>
      </c>
      <c r="K41" s="30" t="s">
        <v>22</v>
      </c>
      <c r="L41" s="30" t="s">
        <v>22</v>
      </c>
    </row>
    <row r="42" spans="2:15" x14ac:dyDescent="0.25">
      <c r="B42" s="34" t="s">
        <v>39</v>
      </c>
      <c r="C42" s="36">
        <v>944.66</v>
      </c>
      <c r="D42" s="36">
        <v>774.72</v>
      </c>
      <c r="E42" s="30" t="s">
        <v>22</v>
      </c>
      <c r="F42" s="30" t="s">
        <v>22</v>
      </c>
      <c r="H42" s="36" t="s">
        <v>39</v>
      </c>
      <c r="I42" s="36">
        <v>236.16999999999996</v>
      </c>
      <c r="J42" s="30">
        <v>193.67999999999995</v>
      </c>
      <c r="K42" s="30" t="s">
        <v>22</v>
      </c>
      <c r="L42" s="30" t="s">
        <v>22</v>
      </c>
    </row>
    <row r="43" spans="2:15" x14ac:dyDescent="0.25">
      <c r="B43" s="34" t="s">
        <v>40</v>
      </c>
      <c r="C43" s="36">
        <v>430.27</v>
      </c>
      <c r="D43" s="36">
        <v>319.77999999999997</v>
      </c>
      <c r="E43" s="30" t="s">
        <v>22</v>
      </c>
      <c r="F43" s="30" t="s">
        <v>22</v>
      </c>
      <c r="H43" s="36" t="s">
        <v>40</v>
      </c>
      <c r="I43" s="36">
        <v>107.57000000000005</v>
      </c>
      <c r="J43" s="30">
        <v>79.940000000000055</v>
      </c>
      <c r="K43" s="30" t="s">
        <v>22</v>
      </c>
      <c r="L43" s="30" t="s">
        <v>22</v>
      </c>
    </row>
    <row r="44" spans="2:15" x14ac:dyDescent="0.25">
      <c r="B44" s="34" t="s">
        <v>41</v>
      </c>
      <c r="C44" s="36">
        <v>794.43</v>
      </c>
      <c r="D44" s="36">
        <v>624.49</v>
      </c>
      <c r="E44" s="30" t="s">
        <v>22</v>
      </c>
      <c r="F44" s="30" t="s">
        <v>22</v>
      </c>
      <c r="H44" s="36" t="s">
        <v>41</v>
      </c>
      <c r="I44" s="36">
        <v>198.61</v>
      </c>
      <c r="J44" s="30">
        <v>156.12</v>
      </c>
      <c r="K44" s="30" t="s">
        <v>22</v>
      </c>
      <c r="L44" s="30" t="s">
        <v>22</v>
      </c>
    </row>
    <row r="45" spans="2:15" x14ac:dyDescent="0.25">
      <c r="B45" s="57" t="s">
        <v>42</v>
      </c>
      <c r="C45" s="36">
        <v>870.89</v>
      </c>
      <c r="D45" s="36">
        <v>705.02</v>
      </c>
      <c r="E45" s="30" t="s">
        <v>22</v>
      </c>
      <c r="F45" s="30" t="s">
        <v>22</v>
      </c>
      <c r="H45" s="36" t="s">
        <v>42</v>
      </c>
      <c r="I45" s="36">
        <v>217.71999999999991</v>
      </c>
      <c r="J45" s="30">
        <v>176.26</v>
      </c>
      <c r="K45" s="30" t="s">
        <v>22</v>
      </c>
      <c r="L45" s="30" t="s">
        <v>22</v>
      </c>
    </row>
    <row r="46" spans="2:15" x14ac:dyDescent="0.25">
      <c r="B46" s="45" t="s">
        <v>43</v>
      </c>
      <c r="C46" s="36">
        <v>140.06</v>
      </c>
      <c r="D46" s="36">
        <v>84.78</v>
      </c>
      <c r="E46" s="30" t="s">
        <v>22</v>
      </c>
      <c r="F46" s="30" t="s">
        <v>22</v>
      </c>
      <c r="H46" s="36" t="s">
        <v>43</v>
      </c>
      <c r="I46" s="36">
        <v>35.009999999999991</v>
      </c>
      <c r="J46" s="30">
        <v>21.189999999999998</v>
      </c>
      <c r="K46" s="30" t="s">
        <v>22</v>
      </c>
      <c r="L46" s="30" t="s">
        <v>22</v>
      </c>
    </row>
    <row r="47" spans="2:15" x14ac:dyDescent="0.25">
      <c r="B47" s="45" t="s">
        <v>44</v>
      </c>
      <c r="C47" s="36">
        <v>280.13</v>
      </c>
      <c r="D47" s="36">
        <v>169.54</v>
      </c>
      <c r="E47" s="30" t="s">
        <v>22</v>
      </c>
      <c r="F47" s="30" t="s">
        <v>22</v>
      </c>
      <c r="H47" s="36" t="s">
        <v>44</v>
      </c>
      <c r="I47" s="36">
        <v>70.03000000000003</v>
      </c>
      <c r="J47" s="30">
        <v>42.390000000000015</v>
      </c>
      <c r="K47" s="30" t="s">
        <v>22</v>
      </c>
      <c r="L47" s="30" t="s">
        <v>22</v>
      </c>
    </row>
    <row r="48" spans="2:15" x14ac:dyDescent="0.25">
      <c r="B48" s="45" t="s">
        <v>45</v>
      </c>
      <c r="C48" s="36">
        <v>956</v>
      </c>
      <c r="D48" s="36">
        <v>767.66</v>
      </c>
      <c r="E48" s="30" t="s">
        <v>22</v>
      </c>
      <c r="F48" s="30" t="s">
        <v>22</v>
      </c>
      <c r="H48" s="36" t="s">
        <v>45</v>
      </c>
      <c r="I48" s="36">
        <v>239</v>
      </c>
      <c r="J48" s="30">
        <v>191.91000000000008</v>
      </c>
      <c r="K48" s="30" t="s">
        <v>22</v>
      </c>
      <c r="L48" s="30" t="s">
        <v>22</v>
      </c>
    </row>
    <row r="49" spans="1:15" x14ac:dyDescent="0.25">
      <c r="B49" s="45" t="s">
        <v>46</v>
      </c>
      <c r="C49" s="36">
        <v>1320.07</v>
      </c>
      <c r="D49" s="36">
        <v>1072.3599999999999</v>
      </c>
      <c r="E49" s="30" t="s">
        <v>22</v>
      </c>
      <c r="F49" s="30" t="s">
        <v>22</v>
      </c>
      <c r="H49" s="36" t="s">
        <v>46</v>
      </c>
      <c r="I49" s="36">
        <v>330.02</v>
      </c>
      <c r="J49" s="30">
        <v>268.09000000000015</v>
      </c>
      <c r="K49" s="30" t="s">
        <v>22</v>
      </c>
      <c r="L49" s="30" t="s">
        <v>22</v>
      </c>
    </row>
    <row r="50" spans="1:15" x14ac:dyDescent="0.25">
      <c r="B50" s="59" t="s">
        <v>47</v>
      </c>
      <c r="C50" s="48">
        <v>644.20000000000005</v>
      </c>
      <c r="D50" s="48">
        <v>474.25</v>
      </c>
      <c r="E50" s="33" t="s">
        <v>22</v>
      </c>
      <c r="F50" s="33" t="s">
        <v>22</v>
      </c>
      <c r="H50" s="48" t="s">
        <v>47</v>
      </c>
      <c r="I50" s="48">
        <v>161.04999999999995</v>
      </c>
      <c r="J50" s="33">
        <v>118.55999999999995</v>
      </c>
      <c r="K50" s="33" t="s">
        <v>22</v>
      </c>
      <c r="L50" s="33" t="s">
        <v>22</v>
      </c>
    </row>
    <row r="51" spans="1:15" x14ac:dyDescent="0.25">
      <c r="H51" s="11"/>
    </row>
    <row r="52" spans="1:15" ht="18.75" x14ac:dyDescent="0.3">
      <c r="A52" s="11"/>
      <c r="B52" s="443" t="s">
        <v>48</v>
      </c>
      <c r="C52" s="444"/>
      <c r="D52" s="444"/>
      <c r="E52" s="445"/>
      <c r="F52" s="11"/>
      <c r="G52" s="11"/>
      <c r="H52" s="443" t="s">
        <v>49</v>
      </c>
      <c r="I52" s="446"/>
      <c r="J52" s="447"/>
      <c r="K52" s="66"/>
      <c r="L52" s="443" t="s">
        <v>50</v>
      </c>
      <c r="M52" s="448"/>
      <c r="N52" s="449"/>
      <c r="O52" s="69"/>
    </row>
    <row r="53" spans="1:15" x14ac:dyDescent="0.25">
      <c r="A53" s="11"/>
      <c r="B53" s="450" t="s">
        <v>8</v>
      </c>
      <c r="C53" s="450"/>
      <c r="D53" s="450"/>
      <c r="E53" s="71"/>
      <c r="F53" s="71"/>
      <c r="G53" s="11"/>
      <c r="H53" s="433" t="s">
        <v>52</v>
      </c>
      <c r="I53" s="451" t="s">
        <v>53</v>
      </c>
      <c r="J53" s="451" t="s">
        <v>54</v>
      </c>
      <c r="K53" s="73"/>
      <c r="L53" s="452"/>
      <c r="M53" s="453" t="s">
        <v>8</v>
      </c>
      <c r="N53" s="453" t="s">
        <v>8</v>
      </c>
      <c r="O53" s="450"/>
    </row>
    <row r="54" spans="1:15" x14ac:dyDescent="0.25">
      <c r="A54" s="11"/>
      <c r="B54" s="77"/>
      <c r="C54" s="77"/>
      <c r="D54" s="77"/>
      <c r="E54" s="71"/>
      <c r="F54" s="11"/>
      <c r="G54" s="11"/>
      <c r="H54" s="452"/>
      <c r="I54" s="454" t="s">
        <v>8</v>
      </c>
      <c r="J54" s="455"/>
      <c r="K54" s="80"/>
      <c r="L54" s="81"/>
      <c r="M54" s="82" t="s">
        <v>8</v>
      </c>
      <c r="N54" s="82" t="s">
        <v>8</v>
      </c>
      <c r="O54" s="71"/>
    </row>
    <row r="55" spans="1:15" x14ac:dyDescent="0.25">
      <c r="A55" s="11"/>
      <c r="B55" s="456" t="s">
        <v>55</v>
      </c>
      <c r="C55" s="457" t="s">
        <v>56</v>
      </c>
      <c r="D55" s="457" t="s">
        <v>57</v>
      </c>
      <c r="E55" s="86"/>
      <c r="F55" s="87" t="s">
        <v>8</v>
      </c>
      <c r="G55" s="66"/>
      <c r="H55" s="88" t="s">
        <v>20</v>
      </c>
      <c r="I55" s="458" t="s">
        <v>58</v>
      </c>
      <c r="J55" s="458" t="s">
        <v>58</v>
      </c>
      <c r="K55" s="90"/>
      <c r="L55" s="91" t="s">
        <v>20</v>
      </c>
      <c r="M55" s="92">
        <v>2.3E-3</v>
      </c>
      <c r="N55" s="459">
        <v>0.10615384615384614</v>
      </c>
      <c r="O55" s="94"/>
    </row>
    <row r="56" spans="1:15" x14ac:dyDescent="0.25">
      <c r="A56" s="11"/>
      <c r="B56" s="460" t="s">
        <v>59</v>
      </c>
      <c r="C56" s="453"/>
      <c r="D56" s="453"/>
      <c r="E56" s="8" t="s">
        <v>8</v>
      </c>
      <c r="F56" s="71"/>
      <c r="G56" s="66"/>
      <c r="H56" s="88" t="s">
        <v>60</v>
      </c>
      <c r="I56" s="97" t="s">
        <v>61</v>
      </c>
      <c r="J56" s="91"/>
      <c r="K56" s="98"/>
      <c r="L56" s="91" t="s">
        <v>60</v>
      </c>
      <c r="M56" s="99" t="s">
        <v>62</v>
      </c>
      <c r="N56" s="99" t="s">
        <v>63</v>
      </c>
      <c r="O56" s="100"/>
    </row>
    <row r="57" spans="1:15" x14ac:dyDescent="0.25">
      <c r="A57" s="11"/>
      <c r="B57" s="83" t="s">
        <v>64</v>
      </c>
      <c r="C57" s="103">
        <v>14.11</v>
      </c>
      <c r="D57" s="104">
        <v>30.57</v>
      </c>
      <c r="E57" s="8" t="s">
        <v>8</v>
      </c>
      <c r="F57" s="105" t="s">
        <v>8</v>
      </c>
      <c r="G57" s="66"/>
      <c r="H57" s="88" t="s">
        <v>65</v>
      </c>
      <c r="I57" s="106">
        <v>8.1199999999999994E-2</v>
      </c>
      <c r="J57" s="461">
        <v>4.2199999999999998E-3</v>
      </c>
      <c r="K57" s="107"/>
      <c r="L57" s="82" t="s">
        <v>66</v>
      </c>
      <c r="M57" s="99" t="s">
        <v>67</v>
      </c>
      <c r="N57" s="99" t="s">
        <v>68</v>
      </c>
      <c r="O57" s="100"/>
    </row>
    <row r="58" spans="1:15" x14ac:dyDescent="0.25">
      <c r="A58" s="11"/>
      <c r="B58" s="83" t="s">
        <v>69</v>
      </c>
      <c r="C58" s="103">
        <v>25.96</v>
      </c>
      <c r="D58" s="104">
        <v>56.25</v>
      </c>
      <c r="E58" s="83" t="s">
        <v>8</v>
      </c>
      <c r="F58" s="105" t="s">
        <v>8</v>
      </c>
      <c r="G58" s="66"/>
      <c r="H58" s="109" t="s">
        <v>70</v>
      </c>
      <c r="I58" s="110">
        <v>2.700000000000001E-2</v>
      </c>
      <c r="J58" s="110">
        <v>1.4099999999999998E-3</v>
      </c>
      <c r="K58" s="111"/>
      <c r="L58" s="82" t="s">
        <v>71</v>
      </c>
      <c r="M58" s="82"/>
      <c r="N58" s="82"/>
      <c r="O58" s="71"/>
    </row>
    <row r="59" spans="1:15" x14ac:dyDescent="0.25">
      <c r="A59" s="11"/>
      <c r="B59" s="83" t="s">
        <v>72</v>
      </c>
      <c r="C59" s="103">
        <v>49.19</v>
      </c>
      <c r="D59" s="104">
        <v>106.57</v>
      </c>
      <c r="E59" s="112"/>
      <c r="F59" s="105" t="s">
        <v>8</v>
      </c>
      <c r="G59" s="66"/>
      <c r="H59" s="24" t="s">
        <v>73</v>
      </c>
      <c r="I59" s="113">
        <v>0.1082</v>
      </c>
      <c r="J59" s="113">
        <v>5.6299999999999996E-3</v>
      </c>
      <c r="K59" s="107"/>
      <c r="L59" s="114"/>
      <c r="M59" s="102"/>
      <c r="N59" s="102"/>
      <c r="O59" s="71"/>
    </row>
    <row r="60" spans="1:15" ht="18.75" x14ac:dyDescent="0.3">
      <c r="A60" s="11"/>
      <c r="B60" s="83" t="s">
        <v>74</v>
      </c>
      <c r="C60" s="115"/>
      <c r="D60" s="115"/>
      <c r="E60" s="83"/>
      <c r="F60" s="71" t="s">
        <v>8</v>
      </c>
      <c r="G60" s="66"/>
      <c r="H60" s="462" t="s">
        <v>75</v>
      </c>
      <c r="I60" s="113">
        <v>0.2195</v>
      </c>
      <c r="J60" s="463" t="s">
        <v>76</v>
      </c>
      <c r="K60" s="118"/>
      <c r="L60" s="464" t="s">
        <v>77</v>
      </c>
      <c r="M60" s="448"/>
      <c r="N60" s="465"/>
      <c r="O60" s="69"/>
    </row>
    <row r="61" spans="1:15" x14ac:dyDescent="0.25">
      <c r="A61" s="11"/>
      <c r="B61" s="83" t="s">
        <v>64</v>
      </c>
      <c r="C61" s="103">
        <v>14.39</v>
      </c>
      <c r="D61" s="103">
        <v>31.18</v>
      </c>
      <c r="E61" s="112" t="s">
        <v>8</v>
      </c>
      <c r="F61" s="105" t="s">
        <v>8</v>
      </c>
      <c r="G61" s="66"/>
      <c r="H61" s="88" t="s">
        <v>78</v>
      </c>
      <c r="I61" s="123" t="s">
        <v>76</v>
      </c>
      <c r="J61" s="123"/>
      <c r="K61" s="124"/>
      <c r="L61" s="460" t="s">
        <v>79</v>
      </c>
      <c r="M61" s="450"/>
      <c r="N61" s="466"/>
      <c r="O61" s="450"/>
    </row>
    <row r="62" spans="1:15" x14ac:dyDescent="0.25">
      <c r="A62" s="11"/>
      <c r="B62" s="83" t="s">
        <v>69</v>
      </c>
      <c r="C62" s="103">
        <v>26.48</v>
      </c>
      <c r="D62" s="103">
        <v>57.38</v>
      </c>
      <c r="E62" s="112" t="s">
        <v>8</v>
      </c>
      <c r="F62" s="105" t="s">
        <v>8</v>
      </c>
      <c r="G62" s="66"/>
      <c r="H62" s="126" t="s">
        <v>80</v>
      </c>
      <c r="I62" s="127">
        <v>0.2195</v>
      </c>
      <c r="J62" s="106" t="s">
        <v>8</v>
      </c>
      <c r="K62" s="124"/>
      <c r="L62" s="83" t="s">
        <v>81</v>
      </c>
      <c r="M62" s="128">
        <v>1.1399999999999999</v>
      </c>
      <c r="N62" s="91" t="s">
        <v>8</v>
      </c>
      <c r="O62" s="105"/>
    </row>
    <row r="63" spans="1:15" x14ac:dyDescent="0.25">
      <c r="A63" s="11"/>
      <c r="B63" s="129" t="s">
        <v>72</v>
      </c>
      <c r="C63" s="130">
        <v>50.17</v>
      </c>
      <c r="D63" s="130">
        <v>108.7</v>
      </c>
      <c r="E63" s="112" t="s">
        <v>8</v>
      </c>
      <c r="F63" s="105" t="s">
        <v>8</v>
      </c>
      <c r="G63" s="66"/>
      <c r="H63" s="88" t="s">
        <v>82</v>
      </c>
      <c r="I63" s="127">
        <v>0.23449999999999999</v>
      </c>
      <c r="J63" s="467" t="s">
        <v>8</v>
      </c>
      <c r="K63" s="11"/>
      <c r="L63" s="83" t="s">
        <v>76</v>
      </c>
      <c r="M63" s="132">
        <v>2.4700000000000002</v>
      </c>
      <c r="N63" s="133" t="s">
        <v>8</v>
      </c>
      <c r="O63" s="105"/>
    </row>
    <row r="64" spans="1:15" x14ac:dyDescent="0.25">
      <c r="A64" s="11"/>
      <c r="B64" s="71"/>
      <c r="C64" s="71"/>
      <c r="D64" s="71"/>
      <c r="E64" s="71"/>
      <c r="F64" s="71"/>
      <c r="G64" s="66"/>
      <c r="H64" s="460" t="s">
        <v>83</v>
      </c>
      <c r="I64" s="468"/>
      <c r="J64" s="468"/>
      <c r="K64" s="468"/>
      <c r="L64" s="468"/>
      <c r="M64" s="468"/>
      <c r="N64" s="469"/>
      <c r="O64" s="11"/>
    </row>
    <row r="65" spans="1:15" x14ac:dyDescent="0.25">
      <c r="A65" s="11"/>
      <c r="B65" s="138"/>
      <c r="C65" s="87"/>
      <c r="D65" s="87"/>
      <c r="E65" s="105"/>
      <c r="F65" s="71"/>
      <c r="G65" s="11"/>
      <c r="H65" s="129" t="s">
        <v>84</v>
      </c>
      <c r="I65" s="77"/>
      <c r="J65" s="77"/>
      <c r="K65" s="77"/>
      <c r="L65" s="77"/>
      <c r="M65" s="77"/>
      <c r="N65" s="139"/>
      <c r="O65" s="71"/>
    </row>
    <row r="66" spans="1:15" x14ac:dyDescent="0.25">
      <c r="A66" s="140"/>
      <c r="B66" s="71"/>
      <c r="C66" s="105" t="s">
        <v>8</v>
      </c>
      <c r="D66" s="105" t="s">
        <v>8</v>
      </c>
      <c r="E66" s="105"/>
      <c r="F66" s="11"/>
      <c r="G66" s="141"/>
      <c r="H66" s="141"/>
      <c r="I66" s="141"/>
      <c r="J66" s="141"/>
      <c r="K66" s="141"/>
      <c r="L66" s="11"/>
      <c r="M66" s="11"/>
      <c r="N66" s="11"/>
      <c r="O66" s="11"/>
    </row>
    <row r="67" spans="1:15" x14ac:dyDescent="0.25">
      <c r="A67" s="142"/>
      <c r="B67" s="71"/>
      <c r="C67" s="105" t="s">
        <v>8</v>
      </c>
      <c r="D67" s="105" t="s">
        <v>85</v>
      </c>
      <c r="E67" s="105"/>
      <c r="M67" s="143"/>
    </row>
    <row r="68" spans="1:15" x14ac:dyDescent="0.25">
      <c r="B68" s="71"/>
      <c r="C68" s="105" t="s">
        <v>8</v>
      </c>
      <c r="D68" s="105" t="s">
        <v>8</v>
      </c>
      <c r="E68" s="105"/>
      <c r="H68" s="147"/>
      <c r="I68" s="147"/>
      <c r="M68" s="143"/>
    </row>
    <row r="69" spans="1:15" x14ac:dyDescent="0.25">
      <c r="B69" s="71"/>
      <c r="C69" s="105"/>
      <c r="D69" s="105"/>
      <c r="E69" s="105"/>
      <c r="H69" s="147"/>
      <c r="I69" s="147"/>
      <c r="M69" s="143"/>
    </row>
    <row r="70" spans="1:15" x14ac:dyDescent="0.25">
      <c r="B70" s="71"/>
      <c r="C70" s="71"/>
      <c r="D70" s="71"/>
      <c r="E70" s="152" t="s">
        <v>8</v>
      </c>
      <c r="F70" s="153" t="s">
        <v>8</v>
      </c>
      <c r="G70" s="154"/>
      <c r="H70" s="155" t="s">
        <v>8</v>
      </c>
      <c r="I70" s="105"/>
      <c r="J70" s="156"/>
      <c r="K70" s="157"/>
      <c r="L70" s="156"/>
      <c r="M70" s="158"/>
      <c r="N70" s="154"/>
      <c r="O70" s="154"/>
    </row>
    <row r="71" spans="1:15" x14ac:dyDescent="0.25">
      <c r="A71" s="112" t="s">
        <v>8</v>
      </c>
      <c r="B71" s="71"/>
      <c r="C71" s="105" t="s">
        <v>8</v>
      </c>
      <c r="D71" s="105" t="s">
        <v>8</v>
      </c>
      <c r="E71" s="152" t="s">
        <v>8</v>
      </c>
      <c r="F71" s="159" t="s">
        <v>8</v>
      </c>
      <c r="H71" s="152"/>
      <c r="I71" s="152"/>
      <c r="K71" s="8"/>
    </row>
    <row r="72" spans="1:15" ht="18.75" x14ac:dyDescent="0.3">
      <c r="A72" s="112" t="s">
        <v>8</v>
      </c>
      <c r="B72" s="71"/>
      <c r="C72" s="105" t="s">
        <v>8</v>
      </c>
      <c r="D72" s="105" t="s">
        <v>8</v>
      </c>
      <c r="E72" s="152"/>
      <c r="F72" s="160"/>
      <c r="G72" s="161"/>
      <c r="H72" s="162"/>
      <c r="I72" s="162"/>
      <c r="J72" s="163"/>
      <c r="K72" s="163"/>
      <c r="L72" s="161"/>
      <c r="M72" s="163"/>
      <c r="N72" s="161"/>
      <c r="O72" s="161"/>
    </row>
    <row r="73" spans="1:15" x14ac:dyDescent="0.25">
      <c r="A73" s="112" t="s">
        <v>8</v>
      </c>
      <c r="B73" s="71"/>
      <c r="C73" s="105" t="s">
        <v>8</v>
      </c>
      <c r="D73" s="105" t="s">
        <v>8</v>
      </c>
      <c r="E73" s="152" t="s">
        <v>8</v>
      </c>
      <c r="F73" s="164" t="s">
        <v>8</v>
      </c>
      <c r="G73" s="165"/>
      <c r="H73" s="152"/>
      <c r="I73" s="152"/>
      <c r="J73" s="163"/>
      <c r="K73" s="163"/>
      <c r="L73" s="163"/>
      <c r="M73" s="165"/>
      <c r="N73" s="165"/>
      <c r="O73" s="165"/>
    </row>
    <row r="74" spans="1:15" x14ac:dyDescent="0.25">
      <c r="A74" s="112" t="s">
        <v>8</v>
      </c>
      <c r="B74" s="71"/>
      <c r="C74" s="105"/>
      <c r="D74" s="105"/>
      <c r="E74" s="152"/>
      <c r="F74" s="164"/>
      <c r="G74" s="165"/>
      <c r="H74" s="152"/>
      <c r="I74" s="152"/>
      <c r="J74" s="163"/>
      <c r="K74" s="163"/>
      <c r="L74" s="163"/>
      <c r="M74" s="165"/>
      <c r="N74" s="165"/>
      <c r="O74" s="165"/>
    </row>
    <row r="75" spans="1:15" x14ac:dyDescent="0.25">
      <c r="A75" s="112" t="s">
        <v>8</v>
      </c>
      <c r="B75" s="71"/>
      <c r="C75" s="105"/>
      <c r="D75" s="105"/>
      <c r="E75" s="152"/>
      <c r="F75" s="164"/>
      <c r="G75" s="165"/>
      <c r="H75" s="152"/>
      <c r="I75" s="152"/>
      <c r="J75" s="163"/>
      <c r="K75" s="163"/>
      <c r="L75" s="163"/>
      <c r="M75" s="165"/>
      <c r="N75" s="165"/>
      <c r="O75" s="165"/>
    </row>
    <row r="76" spans="1:15" x14ac:dyDescent="0.25">
      <c r="A76" s="112" t="s">
        <v>8</v>
      </c>
      <c r="B76" s="71"/>
      <c r="C76" s="105"/>
      <c r="D76" s="105"/>
      <c r="E76" s="152"/>
      <c r="F76" s="164"/>
      <c r="G76" s="165"/>
      <c r="H76" s="152"/>
      <c r="I76" s="152"/>
      <c r="J76" s="163"/>
      <c r="K76" s="163"/>
      <c r="L76" s="163"/>
      <c r="M76" s="165"/>
      <c r="N76" s="165"/>
      <c r="O76" s="165"/>
    </row>
    <row r="77" spans="1:15" x14ac:dyDescent="0.25">
      <c r="A77" s="112" t="s">
        <v>8</v>
      </c>
      <c r="B77" s="71"/>
      <c r="C77" s="105"/>
      <c r="D77" s="105"/>
      <c r="E77" s="152"/>
      <c r="F77" s="164"/>
      <c r="G77" s="165"/>
      <c r="H77" s="152"/>
      <c r="I77" s="152"/>
      <c r="J77" s="163"/>
      <c r="K77" s="163"/>
      <c r="L77" s="163"/>
      <c r="M77" s="165"/>
      <c r="N77" s="165"/>
      <c r="O77" s="165"/>
    </row>
    <row r="78" spans="1:15" x14ac:dyDescent="0.25">
      <c r="A78" s="112" t="s">
        <v>8</v>
      </c>
      <c r="B78" s="71"/>
      <c r="C78" s="105"/>
      <c r="D78" s="105"/>
      <c r="E78" s="152"/>
      <c r="F78" s="164"/>
      <c r="G78" s="165"/>
      <c r="H78" s="152"/>
      <c r="I78" s="152"/>
      <c r="J78" s="163"/>
      <c r="K78" s="163"/>
      <c r="L78" s="163"/>
      <c r="M78" s="165"/>
      <c r="N78" s="165"/>
      <c r="O78" s="165"/>
    </row>
    <row r="79" spans="1:15" x14ac:dyDescent="0.25">
      <c r="A79" s="112" t="s">
        <v>8</v>
      </c>
      <c r="B79" s="71"/>
      <c r="C79" s="105"/>
      <c r="D79" s="105"/>
      <c r="E79" s="152"/>
      <c r="F79" s="164"/>
      <c r="G79" s="165"/>
      <c r="H79" s="152"/>
      <c r="I79" s="152"/>
      <c r="J79" s="163"/>
      <c r="K79" s="163"/>
      <c r="L79" s="163"/>
      <c r="M79" s="165"/>
      <c r="N79" s="165"/>
      <c r="O79" s="165"/>
    </row>
    <row r="80" spans="1:15" x14ac:dyDescent="0.25">
      <c r="A80" s="112" t="s">
        <v>8</v>
      </c>
      <c r="B80" s="71"/>
      <c r="C80" s="105"/>
      <c r="D80" s="105"/>
      <c r="E80" s="152"/>
      <c r="F80" s="164"/>
      <c r="G80" s="165"/>
      <c r="H80" s="152"/>
      <c r="I80" s="152"/>
      <c r="J80" s="163"/>
      <c r="K80" s="163"/>
      <c r="L80" s="163"/>
      <c r="M80" s="165"/>
      <c r="N80" s="165"/>
      <c r="O80" s="165"/>
    </row>
    <row r="81" spans="1:15" x14ac:dyDescent="0.25">
      <c r="A81" s="112" t="s">
        <v>8</v>
      </c>
      <c r="B81" s="71"/>
      <c r="C81" s="105"/>
      <c r="D81" s="105"/>
      <c r="E81" s="152"/>
      <c r="F81" s="164"/>
      <c r="G81" s="165"/>
      <c r="H81" s="152"/>
      <c r="I81" s="152"/>
      <c r="J81" s="163"/>
      <c r="K81" s="163"/>
      <c r="L81" s="163"/>
      <c r="M81" s="165"/>
      <c r="N81" s="165"/>
      <c r="O81" s="165"/>
    </row>
    <row r="82" spans="1:15" x14ac:dyDescent="0.25">
      <c r="A82" s="112" t="s">
        <v>8</v>
      </c>
      <c r="B82" s="71"/>
      <c r="C82" s="105"/>
      <c r="D82" s="105"/>
      <c r="E82" s="152"/>
      <c r="F82" s="164"/>
      <c r="G82" s="165"/>
      <c r="H82" s="152"/>
      <c r="I82" s="152"/>
      <c r="J82" s="163"/>
      <c r="K82" s="163"/>
      <c r="L82" s="163"/>
      <c r="M82" s="165"/>
      <c r="N82" s="165"/>
      <c r="O82" s="165"/>
    </row>
    <row r="83" spans="1:15" x14ac:dyDescent="0.25">
      <c r="A83" s="71"/>
      <c r="B83" s="71"/>
      <c r="C83" s="105"/>
      <c r="D83" s="105"/>
      <c r="E83" s="152"/>
      <c r="F83" s="164"/>
      <c r="G83" s="165"/>
      <c r="H83" s="152"/>
      <c r="I83" s="152"/>
      <c r="J83" s="163"/>
      <c r="K83" s="163"/>
      <c r="L83" s="163"/>
      <c r="M83" s="165"/>
      <c r="N83" s="165"/>
      <c r="O83" s="165"/>
    </row>
    <row r="84" spans="1:15" x14ac:dyDescent="0.25">
      <c r="A84" s="71"/>
      <c r="B84" s="71"/>
      <c r="C84" s="105"/>
      <c r="D84" s="105"/>
      <c r="E84" s="152"/>
      <c r="F84" s="164"/>
      <c r="G84" s="165"/>
      <c r="H84" s="152"/>
      <c r="I84" s="152"/>
      <c r="J84" s="163"/>
      <c r="K84" s="163"/>
      <c r="L84" s="163"/>
      <c r="M84" s="165"/>
      <c r="N84" s="165"/>
      <c r="O84" s="165"/>
    </row>
    <row r="85" spans="1:15" x14ac:dyDescent="0.25">
      <c r="A85" s="71"/>
      <c r="B85" s="71"/>
      <c r="C85" s="105"/>
      <c r="D85" s="105"/>
      <c r="E85" s="152"/>
      <c r="F85" s="164"/>
      <c r="G85" s="165"/>
      <c r="H85" s="152"/>
      <c r="I85" s="152"/>
      <c r="J85" s="163"/>
      <c r="K85" s="163"/>
      <c r="L85" s="163"/>
      <c r="M85" s="165"/>
      <c r="N85" s="165"/>
      <c r="O85" s="165"/>
    </row>
    <row r="86" spans="1:15" x14ac:dyDescent="0.25">
      <c r="A86" s="163"/>
      <c r="B86" s="71"/>
      <c r="C86" s="105"/>
      <c r="D86" s="105"/>
      <c r="E86" s="152"/>
      <c r="F86" s="164"/>
      <c r="G86" s="165"/>
      <c r="H86" s="152"/>
      <c r="I86" s="152"/>
      <c r="J86" s="163"/>
      <c r="K86" s="163"/>
      <c r="L86" s="163"/>
      <c r="M86" s="165"/>
      <c r="N86" s="165"/>
      <c r="O86" s="165"/>
    </row>
    <row r="87" spans="1:15" x14ac:dyDescent="0.25">
      <c r="A87" s="163"/>
      <c r="B87" s="71"/>
      <c r="C87" s="105"/>
      <c r="D87" s="105"/>
      <c r="E87" s="152"/>
      <c r="F87" s="164"/>
      <c r="G87" s="165"/>
      <c r="H87" s="152"/>
      <c r="I87" s="152"/>
      <c r="J87" s="163"/>
      <c r="K87" s="163"/>
      <c r="L87" s="163"/>
      <c r="M87" s="165"/>
      <c r="N87" s="165"/>
      <c r="O87" s="165"/>
    </row>
    <row r="88" spans="1:15" x14ac:dyDescent="0.25">
      <c r="A88" s="163"/>
      <c r="B88" s="71"/>
      <c r="C88" s="105"/>
      <c r="D88" s="105"/>
      <c r="E88" s="152"/>
      <c r="F88" s="164"/>
      <c r="G88" s="165"/>
      <c r="H88" s="152"/>
      <c r="I88" s="152"/>
      <c r="J88" s="163"/>
      <c r="K88" s="163"/>
      <c r="L88" s="163"/>
      <c r="M88" s="165"/>
      <c r="N88" s="165"/>
      <c r="O88" s="165"/>
    </row>
    <row r="89" spans="1:15" x14ac:dyDescent="0.25">
      <c r="A89" s="163"/>
      <c r="B89" s="71"/>
      <c r="C89" s="105"/>
      <c r="D89" s="105"/>
      <c r="E89" s="152"/>
      <c r="F89" s="164"/>
      <c r="G89" s="165"/>
      <c r="H89" s="152"/>
      <c r="I89" s="152"/>
      <c r="J89" s="163"/>
      <c r="K89" s="163"/>
      <c r="L89" s="163"/>
      <c r="M89" s="165"/>
      <c r="N89" s="165"/>
      <c r="O89" s="165"/>
    </row>
    <row r="90" spans="1:15" x14ac:dyDescent="0.25">
      <c r="A90" s="163"/>
      <c r="B90" s="71"/>
      <c r="C90" s="105"/>
      <c r="D90" s="105"/>
      <c r="E90" s="152"/>
      <c r="F90" s="164"/>
      <c r="G90" s="165"/>
      <c r="H90" s="152"/>
      <c r="I90" s="152"/>
      <c r="J90" s="163"/>
      <c r="K90" s="163"/>
      <c r="L90" s="163"/>
      <c r="M90" s="165"/>
      <c r="N90" s="165"/>
      <c r="O90" s="165"/>
    </row>
    <row r="91" spans="1:15" x14ac:dyDescent="0.25">
      <c r="A91" s="163"/>
      <c r="B91" s="71"/>
      <c r="C91" s="105"/>
      <c r="D91" s="105"/>
      <c r="E91" s="152"/>
      <c r="F91" s="164"/>
      <c r="G91" s="165"/>
      <c r="H91" s="152"/>
      <c r="I91" s="152"/>
      <c r="J91" s="163"/>
      <c r="K91" s="163"/>
      <c r="L91" s="163"/>
      <c r="M91" s="165"/>
      <c r="N91" s="165"/>
      <c r="O91" s="165"/>
    </row>
    <row r="92" spans="1:15" x14ac:dyDescent="0.25">
      <c r="A92" s="163"/>
      <c r="B92" s="71"/>
      <c r="C92" s="105"/>
      <c r="D92" s="105"/>
      <c r="E92" s="152"/>
      <c r="F92" s="164"/>
      <c r="G92" s="165"/>
      <c r="H92" s="152"/>
      <c r="I92" s="152"/>
      <c r="J92" s="163"/>
      <c r="K92" s="163"/>
      <c r="L92" s="163"/>
      <c r="M92" s="165"/>
      <c r="N92" s="165"/>
      <c r="O92" s="165"/>
    </row>
    <row r="93" spans="1:15" x14ac:dyDescent="0.25">
      <c r="A93" s="163"/>
      <c r="B93" s="71"/>
      <c r="C93" s="105"/>
      <c r="D93" s="105"/>
      <c r="E93" s="152"/>
      <c r="F93" s="164"/>
      <c r="G93" s="165"/>
      <c r="H93" s="152"/>
      <c r="I93" s="152"/>
      <c r="J93" s="163"/>
      <c r="K93" s="163"/>
      <c r="L93" s="163"/>
      <c r="M93" s="165"/>
      <c r="N93" s="165"/>
      <c r="O93" s="165"/>
    </row>
    <row r="94" spans="1:15" x14ac:dyDescent="0.25">
      <c r="A94" s="163"/>
      <c r="B94" s="71"/>
      <c r="C94" s="105"/>
      <c r="D94" s="105"/>
      <c r="E94" s="152"/>
      <c r="F94" s="164"/>
      <c r="G94" s="165"/>
      <c r="H94" s="152"/>
      <c r="I94" s="152"/>
      <c r="J94" s="163"/>
      <c r="K94" s="163"/>
      <c r="L94" s="163"/>
      <c r="M94" s="165"/>
      <c r="N94" s="165"/>
      <c r="O94" s="165"/>
    </row>
    <row r="95" spans="1:15" x14ac:dyDescent="0.25">
      <c r="A95" s="163"/>
      <c r="B95" s="71"/>
      <c r="C95" s="105"/>
      <c r="D95" s="105"/>
      <c r="E95" s="152"/>
      <c r="F95" s="164"/>
      <c r="G95" s="165"/>
      <c r="H95" s="152"/>
      <c r="I95" s="152"/>
      <c r="J95" s="163"/>
      <c r="K95" s="163"/>
      <c r="L95" s="163"/>
      <c r="M95" s="165"/>
      <c r="N95" s="165"/>
      <c r="O95" s="165"/>
    </row>
    <row r="96" spans="1:15" x14ac:dyDescent="0.25">
      <c r="A96" s="163"/>
      <c r="B96" s="71"/>
      <c r="C96" s="105"/>
      <c r="D96" s="105"/>
      <c r="E96" s="152"/>
      <c r="F96" s="164"/>
      <c r="G96" s="165"/>
      <c r="H96" s="152"/>
      <c r="I96" s="152"/>
      <c r="J96" s="163"/>
      <c r="K96" s="163"/>
      <c r="L96" s="163"/>
      <c r="M96" s="165"/>
      <c r="N96" s="165"/>
      <c r="O96" s="165"/>
    </row>
    <row r="97" spans="1:15" x14ac:dyDescent="0.25">
      <c r="A97" s="163"/>
      <c r="B97" s="71"/>
      <c r="C97" s="105"/>
      <c r="D97" s="105"/>
      <c r="E97" s="152"/>
      <c r="F97" s="164"/>
      <c r="G97" s="165"/>
      <c r="H97" s="152"/>
      <c r="I97" s="152"/>
      <c r="J97" s="163"/>
      <c r="K97" s="163"/>
      <c r="L97" s="163"/>
      <c r="M97" s="165"/>
      <c r="N97" s="165"/>
      <c r="O97" s="165"/>
    </row>
    <row r="98" spans="1:15" x14ac:dyDescent="0.25">
      <c r="A98" s="163"/>
      <c r="B98" s="71"/>
      <c r="C98" s="105"/>
      <c r="D98" s="105"/>
      <c r="E98" s="152"/>
      <c r="F98" s="164"/>
      <c r="G98" s="165"/>
      <c r="H98" s="152"/>
      <c r="I98" s="152"/>
      <c r="J98" s="163"/>
      <c r="K98" s="163"/>
      <c r="L98" s="163"/>
      <c r="M98" s="165"/>
      <c r="N98" s="165"/>
      <c r="O98" s="165"/>
    </row>
    <row r="99" spans="1:15" x14ac:dyDescent="0.25">
      <c r="A99" s="163"/>
      <c r="B99" s="71"/>
      <c r="C99" s="105"/>
      <c r="D99" s="105"/>
      <c r="E99" s="152"/>
      <c r="F99" s="164"/>
      <c r="G99" s="165"/>
      <c r="H99" s="152"/>
      <c r="I99" s="152"/>
      <c r="J99" s="163"/>
      <c r="K99" s="163"/>
      <c r="L99" s="163"/>
      <c r="M99" s="165"/>
      <c r="N99" s="165"/>
      <c r="O99" s="165"/>
    </row>
    <row r="100" spans="1:15" x14ac:dyDescent="0.25">
      <c r="A100" s="163"/>
      <c r="B100" s="71"/>
      <c r="C100" s="105"/>
      <c r="D100" s="105"/>
      <c r="E100" s="152"/>
      <c r="F100" s="164"/>
      <c r="G100" s="165"/>
      <c r="H100" s="152"/>
      <c r="I100" s="152"/>
      <c r="J100" s="163"/>
      <c r="K100" s="163"/>
      <c r="L100" s="163"/>
      <c r="M100" s="165"/>
      <c r="N100" s="165"/>
      <c r="O100" s="165"/>
    </row>
    <row r="101" spans="1:15" x14ac:dyDescent="0.25">
      <c r="A101" s="163"/>
      <c r="B101" s="71"/>
      <c r="C101" s="105"/>
      <c r="D101" s="105"/>
      <c r="E101" s="152"/>
      <c r="F101" s="164"/>
      <c r="G101" s="165"/>
      <c r="H101" s="152"/>
      <c r="I101" s="152"/>
      <c r="J101" s="163"/>
      <c r="K101" s="163"/>
      <c r="L101" s="163"/>
      <c r="M101" s="165"/>
      <c r="N101" s="165"/>
      <c r="O101" s="165"/>
    </row>
    <row r="102" spans="1:15" x14ac:dyDescent="0.25">
      <c r="A102" s="163"/>
      <c r="B102" s="71"/>
      <c r="C102" s="105"/>
      <c r="D102" s="105"/>
      <c r="E102" s="152"/>
      <c r="F102" s="164"/>
      <c r="G102" s="165"/>
      <c r="H102" s="152"/>
      <c r="I102" s="152"/>
      <c r="J102" s="163"/>
      <c r="K102" s="163"/>
      <c r="L102" s="163"/>
      <c r="M102" s="165"/>
      <c r="N102" s="165"/>
      <c r="O102" s="165"/>
    </row>
    <row r="103" spans="1:15" x14ac:dyDescent="0.25">
      <c r="A103" s="163"/>
      <c r="B103" s="71"/>
      <c r="C103" s="105"/>
      <c r="D103" s="105"/>
      <c r="E103" s="152"/>
      <c r="F103" s="164"/>
      <c r="G103" s="165"/>
      <c r="H103" s="152"/>
      <c r="I103" s="152"/>
      <c r="J103" s="163"/>
      <c r="K103" s="163"/>
      <c r="L103" s="163"/>
      <c r="M103" s="165"/>
      <c r="N103" s="165"/>
      <c r="O103" s="165"/>
    </row>
    <row r="104" spans="1:15" x14ac:dyDescent="0.25">
      <c r="A104" s="163"/>
      <c r="B104" s="71"/>
      <c r="C104" s="169"/>
      <c r="D104" s="105"/>
      <c r="E104" s="105"/>
      <c r="F104" s="163"/>
      <c r="G104" s="163"/>
      <c r="H104" s="152"/>
      <c r="I104" s="124"/>
      <c r="J104" s="163"/>
      <c r="K104" s="163"/>
      <c r="L104" s="163"/>
      <c r="M104" s="165"/>
      <c r="N104" s="163"/>
      <c r="O104" s="163"/>
    </row>
    <row r="105" spans="1:15" x14ac:dyDescent="0.25">
      <c r="A105" s="163"/>
      <c r="B105" s="171"/>
      <c r="C105" s="172"/>
      <c r="D105" s="172"/>
      <c r="E105" s="172"/>
      <c r="F105" s="172"/>
      <c r="G105" s="173"/>
      <c r="H105" s="124"/>
      <c r="I105" s="124"/>
      <c r="J105" s="163"/>
      <c r="K105" s="163"/>
      <c r="L105" s="173"/>
      <c r="M105" s="174"/>
      <c r="N105" s="173"/>
      <c r="O105" s="173"/>
    </row>
    <row r="106" spans="1:15" x14ac:dyDescent="0.25">
      <c r="A106" s="163"/>
      <c r="B106" s="165"/>
      <c r="C106" s="165"/>
      <c r="D106" s="165"/>
      <c r="E106" s="165"/>
      <c r="F106" s="165"/>
      <c r="G106" s="173"/>
      <c r="H106" s="152"/>
      <c r="I106" s="152"/>
      <c r="J106" s="163"/>
      <c r="K106" s="163"/>
      <c r="L106" s="173"/>
      <c r="M106" s="175"/>
      <c r="N106" s="173"/>
      <c r="O106" s="173"/>
    </row>
    <row r="107" spans="1:15" x14ac:dyDescent="0.25">
      <c r="A107" s="11"/>
      <c r="B107" s="71" t="s">
        <v>8</v>
      </c>
      <c r="C107" s="71"/>
      <c r="D107" s="71"/>
      <c r="E107" s="71"/>
      <c r="F107" s="71"/>
      <c r="G107" s="83"/>
      <c r="H107" s="71"/>
      <c r="I107" s="71"/>
      <c r="J107" s="71"/>
      <c r="K107" s="71"/>
      <c r="L107" s="71"/>
      <c r="M107" s="71"/>
      <c r="N107" s="71"/>
      <c r="O107" s="71"/>
    </row>
    <row r="108" spans="1:15" x14ac:dyDescent="0.25">
      <c r="A108" s="11"/>
      <c r="B108" s="11"/>
      <c r="C108" s="7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</row>
    <row r="109" spans="1:15" x14ac:dyDescent="0.25">
      <c r="A109" s="11"/>
      <c r="B109" s="11"/>
      <c r="C109" s="7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</row>
    <row r="110" spans="1:15" ht="18.75" x14ac:dyDescent="0.3">
      <c r="A110" s="470" t="s">
        <v>1273</v>
      </c>
      <c r="B110" s="471"/>
      <c r="C110" s="472"/>
      <c r="D110" s="472"/>
      <c r="E110" s="472"/>
      <c r="F110" s="473"/>
      <c r="M110" s="12"/>
    </row>
    <row r="112" spans="1:15" x14ac:dyDescent="0.25">
      <c r="A112" s="16"/>
      <c r="B112" s="474" t="s">
        <v>11</v>
      </c>
      <c r="C112" s="475"/>
      <c r="D112" s="475"/>
      <c r="E112" s="475"/>
      <c r="F112" s="475"/>
      <c r="H112" s="474" t="s">
        <v>12</v>
      </c>
      <c r="I112" s="475"/>
      <c r="J112" s="475"/>
      <c r="K112" s="475"/>
      <c r="L112" s="475"/>
    </row>
    <row r="113" spans="1:12" x14ac:dyDescent="0.25">
      <c r="B113" s="476"/>
      <c r="C113" s="477" t="s">
        <v>8</v>
      </c>
      <c r="D113" s="477" t="s">
        <v>8</v>
      </c>
      <c r="E113" s="477" t="s">
        <v>8</v>
      </c>
      <c r="F113" s="477"/>
      <c r="H113" s="476"/>
      <c r="I113" s="477" t="s">
        <v>8</v>
      </c>
      <c r="J113" s="477" t="s">
        <v>8</v>
      </c>
      <c r="K113" s="477" t="s">
        <v>8</v>
      </c>
      <c r="L113" s="477"/>
    </row>
    <row r="114" spans="1:12" x14ac:dyDescent="0.25">
      <c r="B114" s="188" t="s">
        <v>8</v>
      </c>
      <c r="C114" s="189" t="s">
        <v>8</v>
      </c>
      <c r="D114" s="190" t="s">
        <v>13</v>
      </c>
      <c r="E114" s="190" t="s">
        <v>14</v>
      </c>
      <c r="F114" s="188"/>
      <c r="H114" s="188" t="s">
        <v>8</v>
      </c>
      <c r="I114" s="189" t="s">
        <v>8</v>
      </c>
      <c r="J114" s="190" t="s">
        <v>13</v>
      </c>
      <c r="K114" s="190" t="s">
        <v>14</v>
      </c>
      <c r="L114" s="188"/>
    </row>
    <row r="115" spans="1:12" x14ac:dyDescent="0.25">
      <c r="B115" s="191" t="s">
        <v>15</v>
      </c>
      <c r="C115" s="192" t="s">
        <v>16</v>
      </c>
      <c r="D115" s="192" t="s">
        <v>17</v>
      </c>
      <c r="E115" s="192" t="s">
        <v>18</v>
      </c>
      <c r="F115" s="192" t="s">
        <v>19</v>
      </c>
      <c r="H115" s="191" t="s">
        <v>15</v>
      </c>
      <c r="I115" s="192" t="s">
        <v>16</v>
      </c>
      <c r="J115" s="192" t="s">
        <v>17</v>
      </c>
      <c r="K115" s="192" t="s">
        <v>18</v>
      </c>
      <c r="L115" s="192" t="s">
        <v>19</v>
      </c>
    </row>
    <row r="116" spans="1:12" x14ac:dyDescent="0.25">
      <c r="B116" s="433" t="s">
        <v>20</v>
      </c>
      <c r="C116" s="433"/>
      <c r="D116" s="433"/>
      <c r="E116" s="433"/>
      <c r="F116" s="433"/>
      <c r="H116" s="433" t="s">
        <v>20</v>
      </c>
      <c r="I116" s="433"/>
      <c r="J116" s="433"/>
      <c r="K116" s="433"/>
      <c r="L116" s="433"/>
    </row>
    <row r="117" spans="1:12" x14ac:dyDescent="0.25">
      <c r="A117" s="195"/>
      <c r="B117" s="193" t="s">
        <v>21</v>
      </c>
      <c r="C117" s="194">
        <v>383.55</v>
      </c>
      <c r="D117" s="194">
        <v>321.01</v>
      </c>
      <c r="E117" s="478">
        <v>0</v>
      </c>
      <c r="F117" s="478">
        <v>0</v>
      </c>
      <c r="G117" s="195"/>
      <c r="H117" s="479" t="s">
        <v>21</v>
      </c>
      <c r="I117" s="194">
        <v>95.889999999999986</v>
      </c>
      <c r="J117" s="194">
        <v>80.25</v>
      </c>
      <c r="K117" s="478">
        <v>0</v>
      </c>
      <c r="L117" s="478">
        <v>0</v>
      </c>
    </row>
    <row r="118" spans="1:12" x14ac:dyDescent="0.25">
      <c r="A118" s="195"/>
      <c r="B118" s="193" t="s">
        <v>23</v>
      </c>
      <c r="C118" s="194">
        <v>767.1</v>
      </c>
      <c r="D118" s="194">
        <v>642</v>
      </c>
      <c r="E118" s="194">
        <v>0</v>
      </c>
      <c r="F118" s="194">
        <v>0</v>
      </c>
      <c r="G118" s="195"/>
      <c r="H118" s="193" t="s">
        <v>23</v>
      </c>
      <c r="I118" s="194">
        <v>191.77999999999997</v>
      </c>
      <c r="J118" s="194">
        <v>160.5</v>
      </c>
      <c r="K118" s="194">
        <v>0</v>
      </c>
      <c r="L118" s="194">
        <v>0</v>
      </c>
    </row>
    <row r="119" spans="1:12" x14ac:dyDescent="0.25">
      <c r="A119" s="195"/>
      <c r="B119" s="198" t="s">
        <v>24</v>
      </c>
      <c r="C119" s="199">
        <v>1054.76</v>
      </c>
      <c r="D119" s="199">
        <v>882.75</v>
      </c>
      <c r="E119" s="199">
        <v>0</v>
      </c>
      <c r="F119" s="199">
        <v>0</v>
      </c>
      <c r="G119" s="195"/>
      <c r="H119" s="198" t="s">
        <v>24</v>
      </c>
      <c r="I119" s="199">
        <v>263.69000000000005</v>
      </c>
      <c r="J119" s="199">
        <v>220.69000000000005</v>
      </c>
      <c r="K119" s="199">
        <v>0</v>
      </c>
      <c r="L119" s="199">
        <v>0</v>
      </c>
    </row>
    <row r="121" spans="1:12" x14ac:dyDescent="0.25">
      <c r="B121" s="474" t="s">
        <v>26</v>
      </c>
      <c r="C121" s="475"/>
      <c r="D121" s="475"/>
      <c r="E121" s="475"/>
      <c r="F121" s="475"/>
      <c r="H121" s="474" t="s">
        <v>27</v>
      </c>
      <c r="I121" s="475"/>
      <c r="J121" s="475"/>
      <c r="K121" s="475"/>
      <c r="L121" s="475"/>
    </row>
    <row r="122" spans="1:12" x14ac:dyDescent="0.25">
      <c r="B122" s="476"/>
      <c r="C122" s="477" t="s">
        <v>8</v>
      </c>
      <c r="D122" s="477" t="s">
        <v>8</v>
      </c>
      <c r="E122" s="477" t="s">
        <v>8</v>
      </c>
      <c r="F122" s="477"/>
      <c r="H122" s="476"/>
      <c r="I122" s="477" t="s">
        <v>8</v>
      </c>
      <c r="J122" s="477" t="s">
        <v>8</v>
      </c>
      <c r="K122" s="477" t="s">
        <v>8</v>
      </c>
      <c r="L122" s="477"/>
    </row>
    <row r="123" spans="1:12" x14ac:dyDescent="0.25">
      <c r="B123" s="188" t="s">
        <v>8</v>
      </c>
      <c r="C123" s="189" t="s">
        <v>8</v>
      </c>
      <c r="D123" s="190" t="s">
        <v>13</v>
      </c>
      <c r="E123" s="190" t="s">
        <v>14</v>
      </c>
      <c r="F123" s="188"/>
      <c r="H123" s="188" t="s">
        <v>8</v>
      </c>
      <c r="I123" s="189" t="s">
        <v>8</v>
      </c>
      <c r="J123" s="190" t="s">
        <v>13</v>
      </c>
      <c r="K123" s="190" t="s">
        <v>14</v>
      </c>
      <c r="L123" s="188"/>
    </row>
    <row r="124" spans="1:12" x14ac:dyDescent="0.25">
      <c r="B124" s="191" t="s">
        <v>15</v>
      </c>
      <c r="C124" s="192" t="s">
        <v>16</v>
      </c>
      <c r="D124" s="192" t="s">
        <v>17</v>
      </c>
      <c r="E124" s="192" t="s">
        <v>18</v>
      </c>
      <c r="F124" s="192" t="s">
        <v>19</v>
      </c>
      <c r="H124" s="191" t="s">
        <v>15</v>
      </c>
      <c r="I124" s="192" t="s">
        <v>16</v>
      </c>
      <c r="J124" s="192" t="s">
        <v>17</v>
      </c>
      <c r="K124" s="192" t="s">
        <v>18</v>
      </c>
      <c r="L124" s="192" t="s">
        <v>19</v>
      </c>
    </row>
    <row r="125" spans="1:12" x14ac:dyDescent="0.25">
      <c r="B125" s="24" t="s">
        <v>20</v>
      </c>
      <c r="C125" s="24"/>
      <c r="D125" s="24"/>
      <c r="E125" s="24"/>
      <c r="F125" s="24"/>
      <c r="H125" s="24" t="s">
        <v>20</v>
      </c>
      <c r="I125" s="24"/>
      <c r="J125" s="24"/>
      <c r="K125" s="24"/>
      <c r="L125" s="24"/>
    </row>
    <row r="126" spans="1:12" x14ac:dyDescent="0.25">
      <c r="A126" s="3" t="s">
        <v>8</v>
      </c>
      <c r="B126" s="34" t="s">
        <v>21</v>
      </c>
      <c r="C126" s="194">
        <v>831.03</v>
      </c>
      <c r="D126" s="194">
        <v>695.51</v>
      </c>
      <c r="E126" s="194">
        <v>0</v>
      </c>
      <c r="F126" s="194">
        <v>0</v>
      </c>
      <c r="G126" s="195"/>
      <c r="H126" s="193" t="s">
        <v>21</v>
      </c>
      <c r="I126" s="194">
        <v>207.75851999999986</v>
      </c>
      <c r="J126" s="194">
        <v>173.88160000000005</v>
      </c>
      <c r="K126" s="194">
        <v>0</v>
      </c>
      <c r="L126" s="194">
        <v>0</v>
      </c>
    </row>
    <row r="127" spans="1:12" x14ac:dyDescent="0.25">
      <c r="A127" s="3" t="s">
        <v>8</v>
      </c>
      <c r="B127" s="34" t="s">
        <v>23</v>
      </c>
      <c r="C127" s="194">
        <v>1662.05</v>
      </c>
      <c r="D127" s="194">
        <v>1391</v>
      </c>
      <c r="E127" s="194">
        <v>0</v>
      </c>
      <c r="F127" s="194">
        <v>0</v>
      </c>
      <c r="G127" s="195"/>
      <c r="H127" s="193" t="s">
        <v>23</v>
      </c>
      <c r="I127" s="194">
        <v>415.51685500000008</v>
      </c>
      <c r="J127" s="194">
        <v>347.75264500000003</v>
      </c>
      <c r="K127" s="194">
        <v>0</v>
      </c>
      <c r="L127" s="194">
        <v>0</v>
      </c>
    </row>
    <row r="128" spans="1:12" x14ac:dyDescent="0.25">
      <c r="A128" s="3" t="s">
        <v>8</v>
      </c>
      <c r="B128" s="34" t="s">
        <v>24</v>
      </c>
      <c r="C128" s="194">
        <v>2285.3200000000002</v>
      </c>
      <c r="D128" s="194">
        <v>1912.64</v>
      </c>
      <c r="E128" s="194">
        <v>0</v>
      </c>
      <c r="F128" s="194">
        <v>0</v>
      </c>
      <c r="G128" s="195"/>
      <c r="H128" s="193" t="s">
        <v>24</v>
      </c>
      <c r="I128" s="194">
        <v>571.32805999999982</v>
      </c>
      <c r="J128" s="194">
        <v>478.15634499999965</v>
      </c>
      <c r="K128" s="194">
        <v>0</v>
      </c>
      <c r="L128" s="194">
        <v>0</v>
      </c>
    </row>
    <row r="129" spans="1:15" x14ac:dyDescent="0.25">
      <c r="A129" s="3" t="s">
        <v>8</v>
      </c>
      <c r="B129" s="436" t="s">
        <v>28</v>
      </c>
      <c r="C129" s="480"/>
      <c r="D129" s="480"/>
      <c r="E129" s="481"/>
      <c r="F129" s="481"/>
      <c r="G129" s="195"/>
      <c r="H129" s="482" t="s">
        <v>28</v>
      </c>
      <c r="I129" s="480"/>
      <c r="J129" s="480"/>
      <c r="K129" s="481"/>
      <c r="L129" s="481"/>
    </row>
    <row r="130" spans="1:15" x14ac:dyDescent="0.25">
      <c r="A130" s="3" t="s">
        <v>8</v>
      </c>
      <c r="B130" s="34" t="s">
        <v>21</v>
      </c>
      <c r="C130" s="194">
        <v>831.03</v>
      </c>
      <c r="D130" s="194">
        <v>695.51</v>
      </c>
      <c r="E130" s="194">
        <v>0</v>
      </c>
      <c r="F130" s="194">
        <v>0</v>
      </c>
      <c r="G130" s="195"/>
      <c r="H130" s="193" t="s">
        <v>21</v>
      </c>
      <c r="I130" s="194">
        <v>207.75851999999986</v>
      </c>
      <c r="J130" s="194">
        <v>173.88160000000005</v>
      </c>
      <c r="K130" s="194">
        <v>0</v>
      </c>
      <c r="L130" s="194">
        <v>0</v>
      </c>
    </row>
    <row r="131" spans="1:15" x14ac:dyDescent="0.25">
      <c r="A131" s="3" t="s">
        <v>8</v>
      </c>
      <c r="B131" s="34" t="s">
        <v>23</v>
      </c>
      <c r="C131" s="194">
        <v>1662.05</v>
      </c>
      <c r="D131" s="194">
        <v>1391</v>
      </c>
      <c r="E131" s="194">
        <v>0</v>
      </c>
      <c r="F131" s="194">
        <v>0</v>
      </c>
      <c r="G131" s="195"/>
      <c r="H131" s="193" t="s">
        <v>23</v>
      </c>
      <c r="I131" s="194">
        <v>415.51685500000008</v>
      </c>
      <c r="J131" s="194">
        <v>347.75264500000003</v>
      </c>
      <c r="K131" s="194">
        <v>0</v>
      </c>
      <c r="L131" s="194">
        <v>0</v>
      </c>
    </row>
    <row r="132" spans="1:15" x14ac:dyDescent="0.25">
      <c r="A132" s="3" t="s">
        <v>8</v>
      </c>
      <c r="B132" s="34" t="s">
        <v>24</v>
      </c>
      <c r="C132" s="194">
        <v>2285.3200000000002</v>
      </c>
      <c r="D132" s="194">
        <v>1912.64</v>
      </c>
      <c r="E132" s="194">
        <v>0</v>
      </c>
      <c r="F132" s="194">
        <v>0</v>
      </c>
      <c r="G132" s="195"/>
      <c r="H132" s="193" t="s">
        <v>24</v>
      </c>
      <c r="I132" s="194">
        <v>571.32805999999982</v>
      </c>
      <c r="J132" s="194">
        <v>478.15634499999965</v>
      </c>
      <c r="K132" s="194">
        <v>0</v>
      </c>
      <c r="L132" s="194">
        <v>0</v>
      </c>
    </row>
    <row r="133" spans="1:15" x14ac:dyDescent="0.25">
      <c r="A133" s="3" t="s">
        <v>8</v>
      </c>
      <c r="B133" s="34" t="s">
        <v>29</v>
      </c>
      <c r="C133" s="194">
        <v>1126.7</v>
      </c>
      <c r="D133" s="194">
        <v>934.87</v>
      </c>
      <c r="E133" s="194">
        <v>0</v>
      </c>
      <c r="F133" s="211" t="s">
        <v>22</v>
      </c>
      <c r="G133" s="195"/>
      <c r="H133" s="193" t="s">
        <v>29</v>
      </c>
      <c r="I133" s="194">
        <v>281.67161499999997</v>
      </c>
      <c r="J133" s="194">
        <v>233.71615999999983</v>
      </c>
      <c r="K133" s="194">
        <v>0</v>
      </c>
      <c r="L133" s="211" t="s">
        <v>22</v>
      </c>
    </row>
    <row r="134" spans="1:15" x14ac:dyDescent="0.25">
      <c r="A134" s="3" t="s">
        <v>8</v>
      </c>
      <c r="B134" s="34" t="s">
        <v>30</v>
      </c>
      <c r="C134" s="194">
        <v>1497.5</v>
      </c>
      <c r="D134" s="194">
        <v>1245.21</v>
      </c>
      <c r="E134" s="194">
        <v>0</v>
      </c>
      <c r="F134" s="211" t="s">
        <v>22</v>
      </c>
      <c r="G134" s="195"/>
      <c r="H134" s="193" t="s">
        <v>30</v>
      </c>
      <c r="I134" s="194">
        <v>374.38077999999996</v>
      </c>
      <c r="J134" s="194">
        <v>311.30243999999993</v>
      </c>
      <c r="K134" s="194">
        <v>0</v>
      </c>
      <c r="L134" s="211" t="s">
        <v>22</v>
      </c>
    </row>
    <row r="135" spans="1:15" x14ac:dyDescent="0.25">
      <c r="A135" s="3" t="s">
        <v>8</v>
      </c>
      <c r="B135" s="436" t="s">
        <v>34</v>
      </c>
      <c r="C135" s="483"/>
      <c r="D135" s="484"/>
      <c r="E135" s="483"/>
      <c r="F135" s="485"/>
      <c r="G135" s="195"/>
      <c r="H135" s="482" t="s">
        <v>34</v>
      </c>
      <c r="I135" s="483"/>
      <c r="J135" s="484"/>
      <c r="K135" s="483"/>
      <c r="L135" s="485"/>
    </row>
    <row r="136" spans="1:15" x14ac:dyDescent="0.25">
      <c r="A136" s="3" t="s">
        <v>8</v>
      </c>
      <c r="B136" s="441" t="s">
        <v>35</v>
      </c>
      <c r="C136" s="478">
        <v>295.67</v>
      </c>
      <c r="D136" s="194">
        <v>239.36</v>
      </c>
      <c r="E136" s="478">
        <v>0</v>
      </c>
      <c r="F136" s="486" t="s">
        <v>22</v>
      </c>
      <c r="G136" s="195"/>
      <c r="H136" s="479" t="s">
        <v>35</v>
      </c>
      <c r="I136" s="478">
        <v>73.913094999999998</v>
      </c>
      <c r="J136" s="194">
        <v>59.834559999999954</v>
      </c>
      <c r="K136" s="478">
        <v>0</v>
      </c>
      <c r="L136" s="486" t="s">
        <v>22</v>
      </c>
    </row>
    <row r="137" spans="1:15" x14ac:dyDescent="0.25">
      <c r="A137" s="3" t="s">
        <v>8</v>
      </c>
      <c r="B137" s="34" t="s">
        <v>36</v>
      </c>
      <c r="C137" s="194">
        <v>591.33000000000004</v>
      </c>
      <c r="D137" s="194">
        <v>478.7</v>
      </c>
      <c r="E137" s="194">
        <v>0</v>
      </c>
      <c r="F137" s="211" t="s">
        <v>22</v>
      </c>
      <c r="G137" s="195"/>
      <c r="H137" s="193" t="s">
        <v>36</v>
      </c>
      <c r="I137" s="194">
        <v>147.83618999999999</v>
      </c>
      <c r="J137" s="194">
        <v>119.67893499999997</v>
      </c>
      <c r="K137" s="194">
        <v>0</v>
      </c>
      <c r="L137" s="211" t="s">
        <v>22</v>
      </c>
    </row>
    <row r="138" spans="1:15" x14ac:dyDescent="0.25">
      <c r="A138" s="3" t="s">
        <v>8</v>
      </c>
      <c r="B138" s="34" t="s">
        <v>37</v>
      </c>
      <c r="C138" s="194">
        <v>1126.7</v>
      </c>
      <c r="D138" s="194">
        <v>934.87</v>
      </c>
      <c r="E138" s="194">
        <v>0</v>
      </c>
      <c r="F138" s="211" t="s">
        <v>22</v>
      </c>
      <c r="G138" s="195"/>
      <c r="H138" s="193" t="s">
        <v>37</v>
      </c>
      <c r="I138" s="194">
        <v>281.67161499999997</v>
      </c>
      <c r="J138" s="194">
        <v>233.71615999999983</v>
      </c>
      <c r="K138" s="194">
        <v>0</v>
      </c>
      <c r="L138" s="211" t="s">
        <v>22</v>
      </c>
    </row>
    <row r="139" spans="1:15" x14ac:dyDescent="0.25">
      <c r="A139" s="3" t="s">
        <v>8</v>
      </c>
      <c r="B139" s="34" t="s">
        <v>38</v>
      </c>
      <c r="C139" s="194">
        <v>1497.5</v>
      </c>
      <c r="D139" s="194">
        <v>1245.21</v>
      </c>
      <c r="E139" s="194">
        <v>0</v>
      </c>
      <c r="F139" s="211" t="s">
        <v>22</v>
      </c>
      <c r="G139" s="195"/>
      <c r="H139" s="193" t="s">
        <v>38</v>
      </c>
      <c r="I139" s="194">
        <v>374.38077999999996</v>
      </c>
      <c r="J139" s="194">
        <v>311.30243999999993</v>
      </c>
      <c r="K139" s="194">
        <v>0</v>
      </c>
      <c r="L139" s="211" t="s">
        <v>22</v>
      </c>
    </row>
    <row r="140" spans="1:15" x14ac:dyDescent="0.25">
      <c r="A140" s="3" t="s">
        <v>8</v>
      </c>
      <c r="B140" s="24" t="s">
        <v>39</v>
      </c>
      <c r="C140" s="199">
        <v>962.14</v>
      </c>
      <c r="D140" s="194">
        <v>789.05</v>
      </c>
      <c r="E140" s="199">
        <v>0</v>
      </c>
      <c r="F140" s="220" t="s">
        <v>22</v>
      </c>
      <c r="G140" s="195"/>
      <c r="H140" s="198" t="s">
        <v>39</v>
      </c>
      <c r="I140" s="199">
        <v>240.53535499999987</v>
      </c>
      <c r="J140" s="194">
        <v>197.2654</v>
      </c>
      <c r="K140" s="199">
        <v>0</v>
      </c>
      <c r="L140" s="220" t="s">
        <v>22</v>
      </c>
    </row>
    <row r="141" spans="1:15" x14ac:dyDescent="0.25">
      <c r="B141" s="5"/>
      <c r="C141" s="156"/>
      <c r="D141" s="157"/>
      <c r="E141" s="156"/>
      <c r="F141" s="158"/>
      <c r="G141" s="154"/>
      <c r="I141" s="5"/>
      <c r="J141" s="156"/>
      <c r="K141" s="157"/>
      <c r="L141" s="156"/>
      <c r="M141" s="158"/>
      <c r="N141" s="154"/>
      <c r="O141" s="154"/>
    </row>
    <row r="142" spans="1:15" x14ac:dyDescent="0.25">
      <c r="H142" s="11"/>
    </row>
    <row r="143" spans="1:15" ht="18.75" x14ac:dyDescent="0.3">
      <c r="A143" s="11"/>
      <c r="B143" s="487" t="s">
        <v>48</v>
      </c>
      <c r="C143" s="488"/>
      <c r="D143" s="488"/>
      <c r="E143" s="489"/>
      <c r="F143" s="11"/>
      <c r="G143" s="487" t="s">
        <v>49</v>
      </c>
      <c r="H143" s="490"/>
      <c r="I143" s="491"/>
      <c r="J143" s="227"/>
      <c r="K143" s="66"/>
      <c r="L143" s="487" t="s">
        <v>50</v>
      </c>
      <c r="M143" s="492"/>
      <c r="N143" s="487"/>
      <c r="O143" s="229"/>
    </row>
    <row r="144" spans="1:15" x14ac:dyDescent="0.25">
      <c r="A144" s="11"/>
      <c r="B144" s="450" t="s">
        <v>8</v>
      </c>
      <c r="C144" s="450"/>
      <c r="D144" s="450"/>
      <c r="E144" s="71"/>
      <c r="F144" s="71"/>
      <c r="G144" s="493" t="s">
        <v>52</v>
      </c>
      <c r="H144" s="451" t="s">
        <v>53</v>
      </c>
      <c r="I144" s="451" t="s">
        <v>54</v>
      </c>
      <c r="J144" s="101" t="s">
        <v>8</v>
      </c>
      <c r="K144" s="73" t="s">
        <v>8</v>
      </c>
      <c r="L144" s="452"/>
      <c r="M144" s="453" t="s">
        <v>8</v>
      </c>
      <c r="N144" s="460" t="s">
        <v>8</v>
      </c>
      <c r="O144" s="71"/>
    </row>
    <row r="145" spans="1:15" x14ac:dyDescent="0.25">
      <c r="A145" s="11"/>
      <c r="B145" s="77"/>
      <c r="C145" s="77"/>
      <c r="D145" s="77"/>
      <c r="E145" s="71"/>
      <c r="F145" s="11"/>
      <c r="G145" s="452"/>
      <c r="H145" s="454" t="s">
        <v>8</v>
      </c>
      <c r="I145" s="455"/>
      <c r="J145" s="231" t="s">
        <v>8</v>
      </c>
      <c r="K145" s="80" t="s">
        <v>8</v>
      </c>
      <c r="L145" s="81"/>
      <c r="M145" s="82" t="s">
        <v>8</v>
      </c>
      <c r="N145" s="83" t="s">
        <v>8</v>
      </c>
      <c r="O145" s="71"/>
    </row>
    <row r="146" spans="1:15" x14ac:dyDescent="0.25">
      <c r="A146" s="11"/>
      <c r="B146" s="456" t="s">
        <v>55</v>
      </c>
      <c r="C146" s="457" t="s">
        <v>56</v>
      </c>
      <c r="D146" s="457" t="s">
        <v>57</v>
      </c>
      <c r="E146" s="232" t="s">
        <v>8</v>
      </c>
      <c r="F146" s="233" t="s">
        <v>8</v>
      </c>
      <c r="G146" s="91" t="s">
        <v>20</v>
      </c>
      <c r="H146" s="458" t="s">
        <v>58</v>
      </c>
      <c r="I146" s="458">
        <v>8</v>
      </c>
      <c r="J146" s="234" t="s">
        <v>8</v>
      </c>
      <c r="K146" s="90" t="s">
        <v>8</v>
      </c>
      <c r="L146" s="91" t="s">
        <v>20</v>
      </c>
      <c r="M146" s="235">
        <v>2.3E-3</v>
      </c>
      <c r="N146" s="95" t="s">
        <v>8</v>
      </c>
      <c r="O146" s="236"/>
    </row>
    <row r="147" spans="1:15" x14ac:dyDescent="0.25">
      <c r="A147" s="11"/>
      <c r="B147" s="460" t="s">
        <v>59</v>
      </c>
      <c r="C147" s="453"/>
      <c r="D147" s="453"/>
      <c r="E147" s="83"/>
      <c r="F147" s="238"/>
      <c r="G147" s="91" t="s">
        <v>60</v>
      </c>
      <c r="H147" s="97" t="s">
        <v>61</v>
      </c>
      <c r="I147" s="91"/>
      <c r="J147" s="112" t="s">
        <v>8</v>
      </c>
      <c r="K147" s="98" t="s">
        <v>8</v>
      </c>
      <c r="L147" s="91" t="s">
        <v>60</v>
      </c>
      <c r="M147" s="99" t="s">
        <v>62</v>
      </c>
      <c r="N147" s="101" t="s">
        <v>8</v>
      </c>
      <c r="O147" s="100"/>
    </row>
    <row r="148" spans="1:15" x14ac:dyDescent="0.25">
      <c r="A148" s="11"/>
      <c r="B148" s="83" t="s">
        <v>64</v>
      </c>
      <c r="C148" s="239">
        <v>14.11</v>
      </c>
      <c r="D148" s="240">
        <v>30.57</v>
      </c>
      <c r="E148" s="112" t="s">
        <v>8</v>
      </c>
      <c r="F148" s="98" t="s">
        <v>8</v>
      </c>
      <c r="G148" s="91" t="s">
        <v>65</v>
      </c>
      <c r="H148" s="241">
        <v>8.1199999999999994E-2</v>
      </c>
      <c r="I148" s="242">
        <v>4.2199999999999998E-3</v>
      </c>
      <c r="J148" s="243" t="s">
        <v>8</v>
      </c>
      <c r="K148" s="107" t="s">
        <v>8</v>
      </c>
      <c r="L148" s="82" t="s">
        <v>66</v>
      </c>
      <c r="M148" s="99" t="s">
        <v>67</v>
      </c>
      <c r="N148" s="101" t="s">
        <v>8</v>
      </c>
      <c r="O148" s="100"/>
    </row>
    <row r="149" spans="1:15" x14ac:dyDescent="0.25">
      <c r="A149" s="11"/>
      <c r="B149" s="83" t="s">
        <v>69</v>
      </c>
      <c r="C149" s="239">
        <v>25.96</v>
      </c>
      <c r="D149" s="240">
        <v>56.25</v>
      </c>
      <c r="E149" s="112" t="s">
        <v>8</v>
      </c>
      <c r="F149" s="98" t="s">
        <v>8</v>
      </c>
      <c r="G149" s="244" t="s">
        <v>70</v>
      </c>
      <c r="H149" s="245">
        <v>2.700000000000001E-2</v>
      </c>
      <c r="I149" s="246">
        <v>1.4099999999999998E-3</v>
      </c>
      <c r="J149" s="243" t="s">
        <v>8</v>
      </c>
      <c r="K149" s="111" t="s">
        <v>8</v>
      </c>
      <c r="L149" s="82" t="s">
        <v>71</v>
      </c>
      <c r="M149" s="82"/>
      <c r="N149" s="83"/>
      <c r="O149" s="71"/>
    </row>
    <row r="150" spans="1:15" x14ac:dyDescent="0.25">
      <c r="A150" s="11"/>
      <c r="B150" s="83" t="s">
        <v>72</v>
      </c>
      <c r="C150" s="239">
        <v>49.19</v>
      </c>
      <c r="D150" s="240">
        <v>106.57</v>
      </c>
      <c r="E150" s="112" t="s">
        <v>8</v>
      </c>
      <c r="F150" s="98" t="s">
        <v>8</v>
      </c>
      <c r="G150" s="102" t="s">
        <v>73</v>
      </c>
      <c r="H150" s="235">
        <v>0.1082</v>
      </c>
      <c r="I150" s="235">
        <v>5.6299999999999996E-3</v>
      </c>
      <c r="J150" s="243" t="s">
        <v>8</v>
      </c>
      <c r="K150" s="107" t="s">
        <v>8</v>
      </c>
      <c r="L150" s="114"/>
      <c r="M150" s="102"/>
      <c r="N150" s="129"/>
      <c r="O150" s="71"/>
    </row>
    <row r="151" spans="1:15" ht="18.75" x14ac:dyDescent="0.3">
      <c r="A151" s="11"/>
      <c r="B151" s="83" t="s">
        <v>74</v>
      </c>
      <c r="C151" s="247"/>
      <c r="D151" s="248"/>
      <c r="E151" s="83"/>
      <c r="F151" s="238" t="s">
        <v>8</v>
      </c>
      <c r="G151" s="494" t="s">
        <v>75</v>
      </c>
      <c r="H151" s="250">
        <v>0.2195</v>
      </c>
      <c r="I151" s="495" t="s">
        <v>76</v>
      </c>
      <c r="J151" s="252"/>
      <c r="K151" s="118"/>
      <c r="L151" s="496" t="s">
        <v>77</v>
      </c>
      <c r="M151" s="492"/>
      <c r="N151" s="496"/>
      <c r="O151" s="229"/>
    </row>
    <row r="152" spans="1:15" x14ac:dyDescent="0.25">
      <c r="A152" s="11"/>
      <c r="B152" s="83" t="s">
        <v>64</v>
      </c>
      <c r="C152" s="239">
        <v>14.39</v>
      </c>
      <c r="D152" s="239">
        <v>31.18</v>
      </c>
      <c r="E152" s="112" t="s">
        <v>8</v>
      </c>
      <c r="F152" s="98" t="s">
        <v>8</v>
      </c>
      <c r="G152" s="91" t="s">
        <v>87</v>
      </c>
      <c r="H152" s="255"/>
      <c r="I152" s="255" t="s">
        <v>8</v>
      </c>
      <c r="J152" s="124"/>
      <c r="K152" s="124"/>
      <c r="L152" s="460" t="s">
        <v>79</v>
      </c>
      <c r="M152" s="450"/>
      <c r="N152" s="450"/>
      <c r="O152" s="71"/>
    </row>
    <row r="153" spans="1:15" x14ac:dyDescent="0.25">
      <c r="A153" s="11"/>
      <c r="B153" s="83" t="s">
        <v>69</v>
      </c>
      <c r="C153" s="239">
        <v>26.48</v>
      </c>
      <c r="D153" s="239">
        <v>57.38</v>
      </c>
      <c r="E153" s="112" t="s">
        <v>8</v>
      </c>
      <c r="F153" s="98" t="s">
        <v>8</v>
      </c>
      <c r="G153" s="133" t="s">
        <v>80</v>
      </c>
      <c r="H153" s="242">
        <v>0.2195</v>
      </c>
      <c r="I153" s="256" t="s">
        <v>8</v>
      </c>
      <c r="J153" s="124"/>
      <c r="K153" s="124"/>
      <c r="L153" s="257" t="s">
        <v>81</v>
      </c>
      <c r="M153" s="235">
        <v>1.1399999999999999</v>
      </c>
      <c r="N153" s="112" t="s">
        <v>8</v>
      </c>
      <c r="O153" s="105"/>
    </row>
    <row r="154" spans="1:15" x14ac:dyDescent="0.25">
      <c r="A154" s="11"/>
      <c r="B154" s="129" t="s">
        <v>72</v>
      </c>
      <c r="C154" s="258">
        <v>50.17</v>
      </c>
      <c r="D154" s="258">
        <v>108.7</v>
      </c>
      <c r="E154" s="112" t="s">
        <v>8</v>
      </c>
      <c r="F154" s="98" t="s">
        <v>8</v>
      </c>
      <c r="G154" s="133" t="s">
        <v>82</v>
      </c>
      <c r="H154" s="235">
        <v>0.23449999999999999</v>
      </c>
      <c r="I154" s="259"/>
      <c r="J154" s="11"/>
      <c r="K154" s="11"/>
      <c r="L154" s="260" t="s">
        <v>76</v>
      </c>
      <c r="M154" s="261">
        <v>2.4699999999999998</v>
      </c>
      <c r="N154" s="262" t="s">
        <v>8</v>
      </c>
      <c r="O154" s="105"/>
    </row>
    <row r="155" spans="1:15" x14ac:dyDescent="0.25">
      <c r="A155" s="11"/>
      <c r="B155" s="71" t="s">
        <v>8</v>
      </c>
      <c r="C155" s="71"/>
      <c r="D155" s="71"/>
      <c r="E155" s="71"/>
      <c r="F155" s="71"/>
      <c r="G155" s="83" t="s">
        <v>83</v>
      </c>
      <c r="H155" s="81"/>
      <c r="I155" s="81"/>
      <c r="J155" s="11"/>
      <c r="K155" s="11"/>
      <c r="L155" s="11"/>
      <c r="M155" s="11"/>
      <c r="N155" s="11"/>
      <c r="O155" s="11"/>
    </row>
    <row r="156" spans="1:15" x14ac:dyDescent="0.25">
      <c r="A156" s="11"/>
      <c r="B156" s="138" t="s">
        <v>8</v>
      </c>
      <c r="C156" s="87"/>
      <c r="D156" s="87"/>
      <c r="E156" s="87"/>
      <c r="F156" s="71"/>
      <c r="G156" s="129" t="s">
        <v>84</v>
      </c>
      <c r="H156" s="77"/>
      <c r="I156" s="77"/>
      <c r="J156" s="77"/>
      <c r="K156" s="77"/>
      <c r="L156" s="77"/>
      <c r="M156" s="77"/>
      <c r="N156" s="77"/>
      <c r="O156" s="71"/>
    </row>
    <row r="159" spans="1:15" x14ac:dyDescent="0.25">
      <c r="G159" s="274"/>
      <c r="H159" s="274"/>
      <c r="I159" s="274"/>
      <c r="J159" s="274"/>
      <c r="K159" s="274"/>
    </row>
    <row r="160" spans="1:15" ht="18.75" x14ac:dyDescent="0.3">
      <c r="G160" s="275"/>
      <c r="H160" s="275"/>
      <c r="I160" s="275"/>
      <c r="J160" s="276"/>
      <c r="K160" s="276"/>
    </row>
    <row r="161" spans="1:13" x14ac:dyDescent="0.25">
      <c r="G161" s="274"/>
      <c r="H161" s="277"/>
      <c r="I161" s="277"/>
      <c r="J161" s="277"/>
      <c r="K161" s="277"/>
    </row>
    <row r="162" spans="1:13" x14ac:dyDescent="0.25">
      <c r="G162" s="276"/>
      <c r="H162" s="279"/>
      <c r="I162" s="279"/>
      <c r="J162" s="279"/>
      <c r="K162" s="279"/>
    </row>
    <row r="163" spans="1:13" x14ac:dyDescent="0.25">
      <c r="G163" s="282"/>
      <c r="H163" s="283"/>
      <c r="I163" s="283"/>
      <c r="J163" s="283"/>
      <c r="K163" s="283"/>
      <c r="L163" s="86"/>
    </row>
    <row r="164" spans="1:13" ht="18.75" x14ac:dyDescent="0.3">
      <c r="A164" s="9"/>
      <c r="B164" s="11"/>
      <c r="L164" s="12"/>
    </row>
    <row r="166" spans="1:13" x14ac:dyDescent="0.25">
      <c r="A166" s="16"/>
      <c r="B166" s="71"/>
      <c r="C166" s="5"/>
      <c r="D166" s="5"/>
      <c r="E166" s="5"/>
      <c r="F166" s="5"/>
      <c r="H166" s="71"/>
      <c r="I166" s="5"/>
      <c r="J166" s="5"/>
      <c r="K166" s="5"/>
      <c r="L166" s="5"/>
    </row>
    <row r="167" spans="1:13" ht="18.75" x14ac:dyDescent="0.3">
      <c r="A167" s="470" t="s">
        <v>88</v>
      </c>
      <c r="B167" s="471"/>
      <c r="C167" s="472"/>
      <c r="D167" s="472"/>
      <c r="E167" s="472"/>
      <c r="F167" s="473"/>
      <c r="M167" s="12"/>
    </row>
    <row r="169" spans="1:13" x14ac:dyDescent="0.25">
      <c r="A169" s="16"/>
      <c r="B169" s="474" t="s">
        <v>11</v>
      </c>
      <c r="C169" s="475"/>
      <c r="D169" s="475"/>
      <c r="E169" s="475"/>
      <c r="F169" s="475"/>
      <c r="H169" s="474" t="s">
        <v>12</v>
      </c>
      <c r="I169" s="475"/>
      <c r="J169" s="475"/>
      <c r="K169" s="475"/>
      <c r="L169" s="475"/>
    </row>
    <row r="170" spans="1:13" x14ac:dyDescent="0.25">
      <c r="B170" s="476"/>
      <c r="C170" s="477" t="s">
        <v>8</v>
      </c>
      <c r="D170" s="477" t="s">
        <v>8</v>
      </c>
      <c r="E170" s="477" t="s">
        <v>8</v>
      </c>
      <c r="F170" s="477"/>
      <c r="H170" s="476"/>
      <c r="I170" s="477" t="s">
        <v>8</v>
      </c>
      <c r="J170" s="477" t="s">
        <v>8</v>
      </c>
      <c r="K170" s="477" t="s">
        <v>8</v>
      </c>
      <c r="L170" s="477"/>
    </row>
    <row r="171" spans="1:13" x14ac:dyDescent="0.25">
      <c r="B171" s="188" t="s">
        <v>8</v>
      </c>
      <c r="C171" s="189" t="s">
        <v>8</v>
      </c>
      <c r="D171" s="190" t="s">
        <v>13</v>
      </c>
      <c r="E171" s="190" t="s">
        <v>14</v>
      </c>
      <c r="F171" s="188"/>
      <c r="H171" s="188" t="s">
        <v>8</v>
      </c>
      <c r="I171" s="189" t="s">
        <v>8</v>
      </c>
      <c r="J171" s="190" t="s">
        <v>13</v>
      </c>
      <c r="K171" s="190" t="s">
        <v>14</v>
      </c>
      <c r="L171" s="188"/>
    </row>
    <row r="172" spans="1:13" x14ac:dyDescent="0.25">
      <c r="B172" s="191" t="s">
        <v>15</v>
      </c>
      <c r="C172" s="192" t="s">
        <v>16</v>
      </c>
      <c r="D172" s="192" t="s">
        <v>17</v>
      </c>
      <c r="E172" s="192" t="s">
        <v>18</v>
      </c>
      <c r="F172" s="192" t="s">
        <v>19</v>
      </c>
      <c r="H172" s="191" t="s">
        <v>15</v>
      </c>
      <c r="I172" s="192" t="s">
        <v>16</v>
      </c>
      <c r="J172" s="192" t="s">
        <v>17</v>
      </c>
      <c r="K172" s="192" t="s">
        <v>18</v>
      </c>
      <c r="L172" s="192" t="s">
        <v>19</v>
      </c>
    </row>
    <row r="173" spans="1:13" x14ac:dyDescent="0.25">
      <c r="B173" s="24" t="s">
        <v>20</v>
      </c>
      <c r="C173" s="433"/>
      <c r="D173" s="433"/>
      <c r="E173" s="433"/>
      <c r="F173" s="433"/>
      <c r="H173" s="433" t="s">
        <v>20</v>
      </c>
      <c r="I173" s="433"/>
      <c r="J173" s="433"/>
      <c r="K173" s="433"/>
      <c r="L173" s="433"/>
    </row>
    <row r="174" spans="1:13" x14ac:dyDescent="0.25">
      <c r="A174" s="286"/>
      <c r="B174" s="284" t="s">
        <v>21</v>
      </c>
      <c r="C174" s="285">
        <v>0</v>
      </c>
      <c r="D174" s="285">
        <v>243.41703964999999</v>
      </c>
      <c r="E174" s="497">
        <v>260.86550895000005</v>
      </c>
      <c r="F174" s="497">
        <v>170.54343829999999</v>
      </c>
      <c r="G174" s="286"/>
      <c r="H174" s="284" t="s">
        <v>21</v>
      </c>
      <c r="I174" s="285">
        <v>0</v>
      </c>
      <c r="J174" s="285">
        <v>60.854259912499998</v>
      </c>
      <c r="K174" s="285">
        <v>65.216377237500012</v>
      </c>
      <c r="L174" s="285">
        <v>42.635859574999998</v>
      </c>
    </row>
    <row r="175" spans="1:13" x14ac:dyDescent="0.25">
      <c r="A175" s="286"/>
      <c r="B175" s="284" t="s">
        <v>23</v>
      </c>
      <c r="C175" s="285">
        <v>0</v>
      </c>
      <c r="D175" s="285">
        <v>486.81427400000001</v>
      </c>
      <c r="E175" s="497">
        <v>521.7310179000001</v>
      </c>
      <c r="F175" s="497">
        <v>341.06707130000001</v>
      </c>
      <c r="G175" s="286"/>
      <c r="H175" s="284" t="s">
        <v>23</v>
      </c>
      <c r="I175" s="285">
        <v>0</v>
      </c>
      <c r="J175" s="285">
        <v>121.70356850000002</v>
      </c>
      <c r="K175" s="285">
        <v>130.43275447500002</v>
      </c>
      <c r="L175" s="285">
        <v>85.266767825000002</v>
      </c>
    </row>
    <row r="176" spans="1:13" x14ac:dyDescent="0.25">
      <c r="A176" s="286"/>
      <c r="B176" s="288" t="s">
        <v>24</v>
      </c>
      <c r="C176" s="285">
        <v>0</v>
      </c>
      <c r="D176" s="285">
        <v>669.36962675000007</v>
      </c>
      <c r="E176" s="497">
        <v>717.3875766000001</v>
      </c>
      <c r="F176" s="497">
        <v>468.96969869999998</v>
      </c>
      <c r="G176" s="286"/>
      <c r="H176" s="288" t="s">
        <v>24</v>
      </c>
      <c r="I176" s="285">
        <v>0</v>
      </c>
      <c r="J176" s="285">
        <v>167.34240668750002</v>
      </c>
      <c r="K176" s="285">
        <v>179.34689415000003</v>
      </c>
      <c r="L176" s="285">
        <v>117.242424675</v>
      </c>
    </row>
    <row r="178" spans="1:13" x14ac:dyDescent="0.25">
      <c r="B178" s="474" t="s">
        <v>25</v>
      </c>
      <c r="C178" s="475"/>
      <c r="D178" s="475"/>
      <c r="E178" s="475"/>
      <c r="F178" s="475"/>
      <c r="H178" s="474" t="s">
        <v>25</v>
      </c>
      <c r="I178" s="475"/>
      <c r="J178" s="475"/>
      <c r="K178" s="475"/>
      <c r="L178" s="475"/>
    </row>
    <row r="179" spans="1:13" x14ac:dyDescent="0.25">
      <c r="B179" s="476"/>
      <c r="C179" s="477" t="s">
        <v>8</v>
      </c>
      <c r="D179" s="477" t="s">
        <v>8</v>
      </c>
      <c r="E179" s="477" t="s">
        <v>8</v>
      </c>
      <c r="F179" s="477"/>
      <c r="H179" s="476"/>
      <c r="I179" s="477" t="s">
        <v>8</v>
      </c>
      <c r="J179" s="477" t="s">
        <v>8</v>
      </c>
      <c r="K179" s="477" t="s">
        <v>8</v>
      </c>
      <c r="L179" s="477"/>
    </row>
    <row r="180" spans="1:13" x14ac:dyDescent="0.25">
      <c r="B180" s="188" t="s">
        <v>8</v>
      </c>
      <c r="C180" s="189" t="s">
        <v>8</v>
      </c>
      <c r="D180" s="190" t="s">
        <v>13</v>
      </c>
      <c r="E180" s="190" t="s">
        <v>14</v>
      </c>
      <c r="F180" s="188"/>
      <c r="H180" s="188" t="s">
        <v>8</v>
      </c>
      <c r="I180" s="189" t="s">
        <v>8</v>
      </c>
      <c r="J180" s="190" t="s">
        <v>13</v>
      </c>
      <c r="K180" s="190" t="s">
        <v>14</v>
      </c>
      <c r="L180" s="188"/>
    </row>
    <row r="181" spans="1:13" x14ac:dyDescent="0.25">
      <c r="B181" s="191" t="s">
        <v>15</v>
      </c>
      <c r="C181" s="192" t="s">
        <v>16</v>
      </c>
      <c r="D181" s="192" t="s">
        <v>17</v>
      </c>
      <c r="E181" s="192" t="s">
        <v>18</v>
      </c>
      <c r="F181" s="192" t="s">
        <v>19</v>
      </c>
      <c r="H181" s="191" t="s">
        <v>15</v>
      </c>
      <c r="I181" s="192" t="s">
        <v>16</v>
      </c>
      <c r="J181" s="192" t="s">
        <v>17</v>
      </c>
      <c r="K181" s="192" t="s">
        <v>18</v>
      </c>
      <c r="L181" s="192" t="s">
        <v>19</v>
      </c>
    </row>
    <row r="182" spans="1:13" x14ac:dyDescent="0.25">
      <c r="B182" s="24" t="s">
        <v>20</v>
      </c>
      <c r="C182" s="24"/>
      <c r="D182" s="24"/>
      <c r="E182" s="24"/>
      <c r="F182" s="24"/>
      <c r="H182" s="24" t="s">
        <v>20</v>
      </c>
      <c r="I182" s="24"/>
      <c r="J182" s="24"/>
      <c r="K182" s="24"/>
      <c r="L182" s="24"/>
    </row>
    <row r="183" spans="1:13" x14ac:dyDescent="0.25">
      <c r="B183" s="34" t="s">
        <v>21</v>
      </c>
      <c r="C183" s="207">
        <v>0</v>
      </c>
      <c r="D183" s="207">
        <v>527.4035859083333</v>
      </c>
      <c r="E183" s="207">
        <v>565.20860272500011</v>
      </c>
      <c r="F183" s="207">
        <v>369.51078298333329</v>
      </c>
      <c r="H183" s="34" t="s">
        <v>21</v>
      </c>
      <c r="I183" s="207">
        <v>0</v>
      </c>
      <c r="J183" s="207">
        <v>131.85089647708332</v>
      </c>
      <c r="K183" s="207">
        <v>141.30215068125003</v>
      </c>
      <c r="L183" s="207">
        <v>92.377695745833321</v>
      </c>
    </row>
    <row r="184" spans="1:13" x14ac:dyDescent="0.25">
      <c r="B184" s="34" t="s">
        <v>23</v>
      </c>
      <c r="C184" s="207">
        <v>0</v>
      </c>
      <c r="D184" s="207">
        <v>1054.7642603333334</v>
      </c>
      <c r="E184" s="207">
        <v>1130.4172054500002</v>
      </c>
      <c r="F184" s="207">
        <v>738.97865448333334</v>
      </c>
      <c r="H184" s="34" t="s">
        <v>23</v>
      </c>
      <c r="I184" s="207">
        <v>0</v>
      </c>
      <c r="J184" s="207">
        <v>263.6910650833334</v>
      </c>
      <c r="K184" s="207">
        <v>282.60430136250005</v>
      </c>
      <c r="L184" s="207">
        <v>184.74466362083334</v>
      </c>
    </row>
    <row r="185" spans="1:13" x14ac:dyDescent="0.25">
      <c r="B185" s="34" t="s">
        <v>24</v>
      </c>
      <c r="C185" s="207">
        <v>0</v>
      </c>
      <c r="D185" s="207">
        <v>1450.3008579583336</v>
      </c>
      <c r="E185" s="207">
        <v>1554.3397493000002</v>
      </c>
      <c r="F185" s="207">
        <v>1016.10101385</v>
      </c>
      <c r="H185" s="34" t="s">
        <v>24</v>
      </c>
      <c r="I185" s="207">
        <v>0</v>
      </c>
      <c r="J185" s="207">
        <v>362.5752144895834</v>
      </c>
      <c r="K185" s="207">
        <v>388.58493732500006</v>
      </c>
      <c r="L185" s="207">
        <v>254.02525346249999</v>
      </c>
    </row>
    <row r="186" spans="1:13" x14ac:dyDescent="0.25">
      <c r="B186" s="436" t="s">
        <v>28</v>
      </c>
      <c r="C186" s="480"/>
      <c r="D186" s="480"/>
      <c r="E186" s="481"/>
      <c r="F186" s="481"/>
      <c r="H186" s="436" t="s">
        <v>28</v>
      </c>
      <c r="I186" s="480"/>
      <c r="J186" s="480"/>
      <c r="K186" s="481"/>
      <c r="L186" s="481"/>
    </row>
    <row r="187" spans="1:13" x14ac:dyDescent="0.25">
      <c r="A187" s="290"/>
      <c r="B187" s="291" t="s">
        <v>21</v>
      </c>
      <c r="C187" s="289">
        <v>804.05500000000006</v>
      </c>
      <c r="D187" s="289">
        <v>672.93499999999995</v>
      </c>
      <c r="E187" s="289" t="e">
        <v>#VALUE!</v>
      </c>
      <c r="F187" s="289" t="e">
        <v>#VALUE!</v>
      </c>
      <c r="G187" s="290"/>
      <c r="H187" s="291" t="s">
        <v>21</v>
      </c>
      <c r="I187" s="289">
        <v>201.00999999999993</v>
      </c>
      <c r="J187" s="289">
        <v>168.23500000000001</v>
      </c>
      <c r="K187" s="289" t="e">
        <v>#VALUE!</v>
      </c>
      <c r="L187" s="289" t="e">
        <v>#VALUE!</v>
      </c>
      <c r="M187" s="290"/>
    </row>
    <row r="188" spans="1:13" x14ac:dyDescent="0.25">
      <c r="A188" s="290"/>
      <c r="B188" s="291" t="s">
        <v>23</v>
      </c>
      <c r="C188" s="289">
        <v>1608.1</v>
      </c>
      <c r="D188" s="289">
        <v>1345.85</v>
      </c>
      <c r="E188" s="289" t="e">
        <v>#VALUE!</v>
      </c>
      <c r="F188" s="289" t="e">
        <v>#VALUE!</v>
      </c>
      <c r="G188" s="290"/>
      <c r="H188" s="291" t="s">
        <v>23</v>
      </c>
      <c r="I188" s="289">
        <v>402.02499999999998</v>
      </c>
      <c r="J188" s="289">
        <v>336.46000000000004</v>
      </c>
      <c r="K188" s="289" t="e">
        <v>#VALUE!</v>
      </c>
      <c r="L188" s="289" t="e">
        <v>#VALUE!</v>
      </c>
      <c r="M188" s="290"/>
    </row>
    <row r="189" spans="1:13" x14ac:dyDescent="0.25">
      <c r="A189" s="290"/>
      <c r="B189" s="291" t="s">
        <v>24</v>
      </c>
      <c r="C189" s="289">
        <v>2211.1350000000002</v>
      </c>
      <c r="D189" s="289">
        <v>1850.5500000000002</v>
      </c>
      <c r="E189" s="289" t="e">
        <v>#VALUE!</v>
      </c>
      <c r="F189" s="289" t="e">
        <v>#VALUE!</v>
      </c>
      <c r="G189" s="290"/>
      <c r="H189" s="291" t="s">
        <v>24</v>
      </c>
      <c r="I189" s="289">
        <v>552.7800000000002</v>
      </c>
      <c r="J189" s="289">
        <v>462.63499999999988</v>
      </c>
      <c r="K189" s="289" t="e">
        <v>#VALUE!</v>
      </c>
      <c r="L189" s="289" t="e">
        <v>#VALUE!</v>
      </c>
      <c r="M189" s="290"/>
    </row>
    <row r="190" spans="1:13" x14ac:dyDescent="0.25">
      <c r="A190" s="290"/>
      <c r="B190" s="291" t="s">
        <v>29</v>
      </c>
      <c r="C190" s="289">
        <v>1090.1199999999999</v>
      </c>
      <c r="D190" s="293">
        <v>904.52</v>
      </c>
      <c r="E190" s="289" t="e">
        <v>#VALUE!</v>
      </c>
      <c r="F190" s="293" t="e">
        <v>#VALUE!</v>
      </c>
      <c r="G190" s="290"/>
      <c r="H190" s="291" t="s">
        <v>29</v>
      </c>
      <c r="I190" s="289">
        <v>272.52999999999997</v>
      </c>
      <c r="J190" s="293">
        <v>226.12999999999994</v>
      </c>
      <c r="K190" s="289" t="e">
        <v>#VALUE!</v>
      </c>
      <c r="L190" s="293" t="e">
        <v>#VALUE!</v>
      </c>
      <c r="M190" s="290"/>
    </row>
    <row r="191" spans="1:13" x14ac:dyDescent="0.25">
      <c r="A191" s="290"/>
      <c r="B191" s="291" t="s">
        <v>30</v>
      </c>
      <c r="C191" s="289">
        <v>1448.8899999999999</v>
      </c>
      <c r="D191" s="293">
        <v>1204.7849999999999</v>
      </c>
      <c r="E191" s="289" t="e">
        <v>#VALUE!</v>
      </c>
      <c r="F191" s="293" t="e">
        <v>#VALUE!</v>
      </c>
      <c r="G191" s="290"/>
      <c r="H191" s="291" t="s">
        <v>30</v>
      </c>
      <c r="I191" s="289">
        <v>362.22500000000008</v>
      </c>
      <c r="J191" s="293">
        <v>301.20000000000005</v>
      </c>
      <c r="K191" s="289" t="e">
        <v>#VALUE!</v>
      </c>
      <c r="L191" s="293" t="e">
        <v>#VALUE!</v>
      </c>
      <c r="M191" s="290"/>
    </row>
    <row r="192" spans="1:13" x14ac:dyDescent="0.25">
      <c r="A192" s="290"/>
      <c r="B192" s="498" t="s">
        <v>34</v>
      </c>
      <c r="C192" s="499">
        <v>0</v>
      </c>
      <c r="D192" s="500">
        <v>0</v>
      </c>
      <c r="E192" s="499">
        <v>0</v>
      </c>
      <c r="F192" s="500">
        <v>0</v>
      </c>
      <c r="G192" s="290"/>
      <c r="H192" s="498" t="s">
        <v>34</v>
      </c>
      <c r="I192" s="499">
        <v>0</v>
      </c>
      <c r="J192" s="500">
        <v>0</v>
      </c>
      <c r="K192" s="499">
        <v>0</v>
      </c>
      <c r="L192" s="500">
        <v>0</v>
      </c>
      <c r="M192" s="290"/>
    </row>
    <row r="193" spans="1:15" x14ac:dyDescent="0.25">
      <c r="A193" s="290"/>
      <c r="B193" s="501" t="s">
        <v>35</v>
      </c>
      <c r="C193" s="502">
        <v>286.07</v>
      </c>
      <c r="D193" s="503">
        <v>231.58499999999998</v>
      </c>
      <c r="E193" s="502" t="e">
        <v>#VALUE!</v>
      </c>
      <c r="F193" s="503" t="e">
        <v>#VALUE!</v>
      </c>
      <c r="G193" s="290"/>
      <c r="H193" s="501" t="s">
        <v>35</v>
      </c>
      <c r="I193" s="502">
        <v>71.514999999999986</v>
      </c>
      <c r="J193" s="503">
        <v>57.894999999999996</v>
      </c>
      <c r="K193" s="502" t="e">
        <v>#VALUE!</v>
      </c>
      <c r="L193" s="503" t="e">
        <v>#VALUE!</v>
      </c>
      <c r="M193" s="290"/>
    </row>
    <row r="194" spans="1:15" x14ac:dyDescent="0.25">
      <c r="A194" s="302"/>
      <c r="B194" s="291" t="s">
        <v>36</v>
      </c>
      <c r="C194" s="289">
        <v>572.13499999999999</v>
      </c>
      <c r="D194" s="293">
        <v>463.16499999999996</v>
      </c>
      <c r="E194" s="289" t="e">
        <v>#VALUE!</v>
      </c>
      <c r="F194" s="293" t="e">
        <v>#VALUE!</v>
      </c>
      <c r="G194" s="302"/>
      <c r="H194" s="291" t="s">
        <v>36</v>
      </c>
      <c r="I194" s="289">
        <v>143.03499999999997</v>
      </c>
      <c r="J194" s="293">
        <v>115.78999999999999</v>
      </c>
      <c r="K194" s="289" t="e">
        <v>#VALUE!</v>
      </c>
      <c r="L194" s="293" t="e">
        <v>#VALUE!</v>
      </c>
      <c r="M194" s="290"/>
    </row>
    <row r="195" spans="1:15" x14ac:dyDescent="0.25">
      <c r="A195" s="290"/>
      <c r="B195" s="291" t="s">
        <v>37</v>
      </c>
      <c r="C195" s="289">
        <v>1090.1199999999999</v>
      </c>
      <c r="D195" s="293">
        <v>904.52</v>
      </c>
      <c r="E195" s="289" t="e">
        <v>#VALUE!</v>
      </c>
      <c r="F195" s="293" t="e">
        <v>#VALUE!</v>
      </c>
      <c r="G195" s="290"/>
      <c r="H195" s="291" t="s">
        <v>37</v>
      </c>
      <c r="I195" s="289">
        <v>272.52999999999997</v>
      </c>
      <c r="J195" s="293">
        <v>226.12999999999994</v>
      </c>
      <c r="K195" s="289" t="e">
        <v>#VALUE!</v>
      </c>
      <c r="L195" s="293" t="e">
        <v>#VALUE!</v>
      </c>
      <c r="M195" s="290"/>
    </row>
    <row r="196" spans="1:15" x14ac:dyDescent="0.25">
      <c r="A196" s="290"/>
      <c r="B196" s="291" t="s">
        <v>38</v>
      </c>
      <c r="C196" s="289">
        <v>1448.8899999999999</v>
      </c>
      <c r="D196" s="293">
        <v>1204.7849999999999</v>
      </c>
      <c r="E196" s="289" t="e">
        <v>#VALUE!</v>
      </c>
      <c r="F196" s="293" t="e">
        <v>#VALUE!</v>
      </c>
      <c r="G196" s="290"/>
      <c r="H196" s="291" t="s">
        <v>38</v>
      </c>
      <c r="I196" s="289">
        <v>362.22500000000008</v>
      </c>
      <c r="J196" s="293">
        <v>301.20000000000005</v>
      </c>
      <c r="K196" s="289" t="e">
        <v>#VALUE!</v>
      </c>
      <c r="L196" s="293" t="e">
        <v>#VALUE!</v>
      </c>
      <c r="M196" s="290"/>
    </row>
    <row r="197" spans="1:15" x14ac:dyDescent="0.25">
      <c r="A197" s="290"/>
      <c r="B197" s="304" t="s">
        <v>39</v>
      </c>
      <c r="C197" s="305">
        <v>930.90499999999997</v>
      </c>
      <c r="D197" s="303">
        <v>763.43499999999995</v>
      </c>
      <c r="E197" s="305" t="e">
        <v>#VALUE!</v>
      </c>
      <c r="F197" s="303" t="e">
        <v>#VALUE!</v>
      </c>
      <c r="G197" s="290"/>
      <c r="H197" s="304" t="s">
        <v>39</v>
      </c>
      <c r="I197" s="305">
        <v>232.72999999999996</v>
      </c>
      <c r="J197" s="303">
        <v>190.85999999999996</v>
      </c>
      <c r="K197" s="305" t="e">
        <v>#VALUE!</v>
      </c>
      <c r="L197" s="303" t="e">
        <v>#VALUE!</v>
      </c>
      <c r="M197" s="290"/>
    </row>
    <row r="198" spans="1:15" x14ac:dyDescent="0.25">
      <c r="B198" s="5"/>
      <c r="C198" s="156"/>
      <c r="D198" s="157"/>
      <c r="E198" s="156"/>
      <c r="F198" s="158"/>
      <c r="G198" s="154"/>
      <c r="I198" s="5"/>
      <c r="J198" s="156"/>
      <c r="K198" s="157"/>
      <c r="L198" s="156"/>
      <c r="M198" s="158"/>
      <c r="N198" s="154"/>
      <c r="O198" s="154"/>
    </row>
    <row r="199" spans="1:15" x14ac:dyDescent="0.25">
      <c r="H199" s="11"/>
    </row>
    <row r="200" spans="1:15" ht="18.75" x14ac:dyDescent="0.3">
      <c r="A200" s="11"/>
      <c r="B200" s="487" t="s">
        <v>48</v>
      </c>
      <c r="C200" s="488"/>
      <c r="D200" s="488"/>
      <c r="E200" s="489"/>
      <c r="F200" s="11"/>
      <c r="G200" s="487" t="s">
        <v>49</v>
      </c>
      <c r="H200" s="490"/>
      <c r="I200" s="491"/>
      <c r="J200" s="227"/>
      <c r="K200" s="66"/>
      <c r="L200" s="487" t="s">
        <v>50</v>
      </c>
      <c r="M200" s="492"/>
      <c r="N200" s="487"/>
      <c r="O200" s="229"/>
    </row>
    <row r="201" spans="1:15" x14ac:dyDescent="0.25">
      <c r="A201" s="11"/>
      <c r="B201" s="450" t="s">
        <v>8</v>
      </c>
      <c r="C201" s="450"/>
      <c r="D201" s="450"/>
      <c r="E201" s="71"/>
      <c r="F201" s="71"/>
      <c r="G201" s="493" t="s">
        <v>52</v>
      </c>
      <c r="H201" s="451" t="s">
        <v>53</v>
      </c>
      <c r="I201" s="451" t="s">
        <v>54</v>
      </c>
      <c r="J201" s="101" t="s">
        <v>8</v>
      </c>
      <c r="K201" s="73" t="s">
        <v>8</v>
      </c>
      <c r="L201" s="452"/>
      <c r="M201" s="453" t="s">
        <v>8</v>
      </c>
      <c r="N201" s="460" t="s">
        <v>8</v>
      </c>
      <c r="O201" s="71"/>
    </row>
    <row r="202" spans="1:15" x14ac:dyDescent="0.25">
      <c r="A202" s="11"/>
      <c r="B202" s="77"/>
      <c r="C202" s="77"/>
      <c r="D202" s="77"/>
      <c r="E202" s="71"/>
      <c r="F202" s="11"/>
      <c r="G202" s="452"/>
      <c r="H202" s="454" t="s">
        <v>8</v>
      </c>
      <c r="I202" s="455"/>
      <c r="J202" s="231" t="s">
        <v>8</v>
      </c>
      <c r="K202" s="80" t="s">
        <v>8</v>
      </c>
      <c r="L202" s="81"/>
      <c r="M202" s="82" t="s">
        <v>8</v>
      </c>
      <c r="N202" s="83" t="s">
        <v>8</v>
      </c>
      <c r="O202" s="71"/>
    </row>
    <row r="203" spans="1:15" x14ac:dyDescent="0.25">
      <c r="A203" s="11"/>
      <c r="B203" s="456" t="s">
        <v>55</v>
      </c>
      <c r="C203" s="457" t="s">
        <v>56</v>
      </c>
      <c r="D203" s="457" t="s">
        <v>57</v>
      </c>
      <c r="E203" s="232" t="s">
        <v>8</v>
      </c>
      <c r="F203" s="233" t="s">
        <v>8</v>
      </c>
      <c r="G203" s="91" t="s">
        <v>20</v>
      </c>
      <c r="H203" s="458" t="s">
        <v>58</v>
      </c>
      <c r="I203" s="458">
        <v>8</v>
      </c>
      <c r="J203" s="234" t="s">
        <v>8</v>
      </c>
      <c r="K203" s="90" t="s">
        <v>8</v>
      </c>
      <c r="L203" s="91" t="s">
        <v>20</v>
      </c>
      <c r="M203" s="306">
        <v>2.3E-3</v>
      </c>
      <c r="N203" s="95" t="s">
        <v>8</v>
      </c>
      <c r="O203" s="236"/>
    </row>
    <row r="204" spans="1:15" x14ac:dyDescent="0.25">
      <c r="A204" s="11"/>
      <c r="B204" s="460" t="s">
        <v>59</v>
      </c>
      <c r="C204" s="453"/>
      <c r="D204" s="453"/>
      <c r="E204" s="83"/>
      <c r="F204" s="238"/>
      <c r="G204" s="91" t="s">
        <v>60</v>
      </c>
      <c r="H204" s="97" t="s">
        <v>61</v>
      </c>
      <c r="I204" s="91"/>
      <c r="J204" s="112" t="s">
        <v>8</v>
      </c>
      <c r="K204" s="98" t="s">
        <v>8</v>
      </c>
      <c r="L204" s="91" t="s">
        <v>60</v>
      </c>
      <c r="M204" s="99" t="s">
        <v>62</v>
      </c>
      <c r="N204" s="101" t="s">
        <v>8</v>
      </c>
      <c r="O204" s="100"/>
    </row>
    <row r="205" spans="1:15" x14ac:dyDescent="0.25">
      <c r="A205" s="11"/>
      <c r="B205" s="83" t="s">
        <v>64</v>
      </c>
      <c r="C205" s="239">
        <v>14.48</v>
      </c>
      <c r="D205" s="298">
        <v>31.375</v>
      </c>
      <c r="E205" s="307" t="s">
        <v>8</v>
      </c>
      <c r="F205" s="308" t="s">
        <v>8</v>
      </c>
      <c r="G205" s="309" t="s">
        <v>65</v>
      </c>
      <c r="H205" s="306">
        <v>7.485E-2</v>
      </c>
      <c r="I205" s="306">
        <v>3.8899999999999998E-3</v>
      </c>
      <c r="J205" s="310" t="s">
        <v>8</v>
      </c>
      <c r="K205" s="311" t="s">
        <v>8</v>
      </c>
      <c r="L205" s="312" t="s">
        <v>66</v>
      </c>
      <c r="M205" s="313" t="s">
        <v>67</v>
      </c>
      <c r="N205" s="314" t="s">
        <v>8</v>
      </c>
      <c r="O205" s="315"/>
    </row>
    <row r="206" spans="1:15" x14ac:dyDescent="0.25">
      <c r="A206" s="11"/>
      <c r="B206" s="83" t="s">
        <v>69</v>
      </c>
      <c r="C206" s="239">
        <v>26.64</v>
      </c>
      <c r="D206" s="298">
        <v>57.730000000000004</v>
      </c>
      <c r="E206" s="307" t="s">
        <v>8</v>
      </c>
      <c r="F206" s="308" t="s">
        <v>8</v>
      </c>
      <c r="G206" s="316" t="s">
        <v>70</v>
      </c>
      <c r="H206" s="306">
        <v>2.4900000000000005E-2</v>
      </c>
      <c r="I206" s="306">
        <v>1.2999999999999999E-3</v>
      </c>
      <c r="J206" s="310" t="s">
        <v>8</v>
      </c>
      <c r="K206" s="317" t="s">
        <v>8</v>
      </c>
      <c r="L206" s="312" t="s">
        <v>71</v>
      </c>
      <c r="M206" s="312"/>
      <c r="N206" s="318"/>
      <c r="O206" s="319"/>
    </row>
    <row r="207" spans="1:15" x14ac:dyDescent="0.25">
      <c r="A207" s="11"/>
      <c r="B207" s="83" t="s">
        <v>72</v>
      </c>
      <c r="C207" s="239">
        <v>50.48</v>
      </c>
      <c r="D207" s="298">
        <v>109.375</v>
      </c>
      <c r="E207" s="307" t="s">
        <v>8</v>
      </c>
      <c r="F207" s="308" t="s">
        <v>8</v>
      </c>
      <c r="G207" s="320" t="s">
        <v>73</v>
      </c>
      <c r="H207" s="306">
        <v>9.9750000000000005E-2</v>
      </c>
      <c r="I207" s="306">
        <v>5.1900000000000002E-3</v>
      </c>
      <c r="J207" s="310" t="s">
        <v>8</v>
      </c>
      <c r="K207" s="311" t="s">
        <v>8</v>
      </c>
      <c r="L207" s="321"/>
      <c r="M207" s="320"/>
      <c r="N207" s="322"/>
      <c r="O207" s="319"/>
    </row>
    <row r="208" spans="1:15" ht="18.75" x14ac:dyDescent="0.3">
      <c r="A208" s="11"/>
      <c r="B208" s="83" t="s">
        <v>74</v>
      </c>
      <c r="C208" s="247"/>
      <c r="D208" s="312"/>
      <c r="E208" s="318"/>
      <c r="F208" s="323" t="s">
        <v>8</v>
      </c>
      <c r="G208" s="504" t="s">
        <v>75</v>
      </c>
      <c r="H208" s="306">
        <v>0.20119999999999999</v>
      </c>
      <c r="I208" s="505" t="s">
        <v>76</v>
      </c>
      <c r="J208" s="326"/>
      <c r="K208" s="327"/>
      <c r="L208" s="506" t="s">
        <v>77</v>
      </c>
      <c r="M208" s="507"/>
      <c r="N208" s="506"/>
      <c r="O208" s="330"/>
    </row>
    <row r="209" spans="1:15" x14ac:dyDescent="0.25">
      <c r="A209" s="11"/>
      <c r="B209" s="83" t="s">
        <v>64</v>
      </c>
      <c r="C209" s="239">
        <v>14.77</v>
      </c>
      <c r="D209" s="309">
        <v>32</v>
      </c>
      <c r="E209" s="307" t="s">
        <v>8</v>
      </c>
      <c r="F209" s="308" t="s">
        <v>8</v>
      </c>
      <c r="G209" s="309" t="s">
        <v>87</v>
      </c>
      <c r="H209" s="331"/>
      <c r="I209" s="331" t="s">
        <v>8</v>
      </c>
      <c r="J209" s="332"/>
      <c r="K209" s="332"/>
      <c r="L209" s="508" t="s">
        <v>79</v>
      </c>
      <c r="M209" s="509"/>
      <c r="N209" s="509"/>
      <c r="O209" s="319"/>
    </row>
    <row r="210" spans="1:15" x14ac:dyDescent="0.25">
      <c r="A210" s="11"/>
      <c r="B210" s="83" t="s">
        <v>69</v>
      </c>
      <c r="C210" s="239">
        <v>27.17</v>
      </c>
      <c r="D210" s="309">
        <v>58.88</v>
      </c>
      <c r="E210" s="307" t="s">
        <v>8</v>
      </c>
      <c r="F210" s="308" t="s">
        <v>8</v>
      </c>
      <c r="G210" s="335" t="s">
        <v>80</v>
      </c>
      <c r="H210" s="306">
        <v>0.20119999999999999</v>
      </c>
      <c r="I210" s="336" t="s">
        <v>8</v>
      </c>
      <c r="J210" s="332"/>
      <c r="K210" s="332"/>
      <c r="L210" s="318" t="s">
        <v>81</v>
      </c>
      <c r="M210" s="306">
        <v>1.1399999999999999</v>
      </c>
      <c r="N210" s="307" t="s">
        <v>8</v>
      </c>
      <c r="O210" s="337"/>
    </row>
    <row r="211" spans="1:15" x14ac:dyDescent="0.25">
      <c r="A211" s="11"/>
      <c r="B211" s="129" t="s">
        <v>72</v>
      </c>
      <c r="C211" s="258">
        <v>51.49</v>
      </c>
      <c r="D211" s="335">
        <v>111.56</v>
      </c>
      <c r="E211" s="307" t="s">
        <v>8</v>
      </c>
      <c r="F211" s="308" t="s">
        <v>8</v>
      </c>
      <c r="G211" s="335" t="s">
        <v>82</v>
      </c>
      <c r="H211" s="338" t="s">
        <v>76</v>
      </c>
      <c r="I211" s="339"/>
      <c r="J211" s="340"/>
      <c r="K211" s="340"/>
      <c r="L211" s="322" t="s">
        <v>76</v>
      </c>
      <c r="M211" s="341">
        <v>2.4699999999999998</v>
      </c>
      <c r="N211" s="342" t="s">
        <v>8</v>
      </c>
      <c r="O211" s="337"/>
    </row>
    <row r="212" spans="1:15" x14ac:dyDescent="0.25">
      <c r="A212" s="11"/>
      <c r="B212" s="71" t="s">
        <v>8</v>
      </c>
      <c r="C212" s="71"/>
      <c r="D212" s="71"/>
      <c r="E212" s="71"/>
      <c r="F212" s="71"/>
      <c r="G212" s="83" t="s">
        <v>83</v>
      </c>
      <c r="H212" s="81"/>
      <c r="I212" s="81"/>
      <c r="J212" s="11"/>
      <c r="K212" s="11"/>
      <c r="L212" s="11"/>
      <c r="M212" s="11"/>
      <c r="N212" s="11"/>
      <c r="O212" s="11"/>
    </row>
    <row r="213" spans="1:15" x14ac:dyDescent="0.25">
      <c r="A213" s="11"/>
      <c r="B213" s="138" t="s">
        <v>8</v>
      </c>
      <c r="C213" s="87"/>
      <c r="D213" s="87"/>
      <c r="E213" s="87"/>
      <c r="F213" s="71"/>
      <c r="G213" s="129" t="s">
        <v>84</v>
      </c>
      <c r="H213" s="77"/>
      <c r="I213" s="77"/>
      <c r="J213" s="77"/>
      <c r="K213" s="77"/>
      <c r="L213" s="77"/>
      <c r="M213" s="77"/>
      <c r="N213" s="77"/>
      <c r="O213" s="71"/>
    </row>
    <row r="214" spans="1:15" x14ac:dyDescent="0.25">
      <c r="A214" s="86"/>
      <c r="B214" s="86"/>
      <c r="C214" s="86"/>
      <c r="D214" s="86"/>
      <c r="E214" s="86"/>
      <c r="F214" s="86"/>
      <c r="G214" s="86"/>
      <c r="H214" s="86"/>
      <c r="I214" s="86"/>
      <c r="J214" s="86"/>
      <c r="K214" s="86"/>
      <c r="L214" s="86"/>
      <c r="M214" s="86"/>
      <c r="N214" s="86"/>
      <c r="O214" s="86"/>
    </row>
    <row r="215" spans="1:15" x14ac:dyDescent="0.25">
      <c r="A215" s="86"/>
      <c r="B215" s="86"/>
      <c r="C215" s="86"/>
      <c r="D215" s="86"/>
      <c r="E215" s="86"/>
      <c r="F215" s="86"/>
      <c r="G215" s="86"/>
      <c r="H215" s="86"/>
      <c r="I215" s="86"/>
      <c r="J215" s="86"/>
      <c r="K215" s="86"/>
      <c r="L215" s="86"/>
      <c r="M215" s="86"/>
      <c r="N215" s="86"/>
      <c r="O215" s="86"/>
    </row>
    <row r="216" spans="1:15" x14ac:dyDescent="0.25">
      <c r="A216" s="86"/>
      <c r="B216" s="86"/>
      <c r="C216" s="86"/>
      <c r="D216" s="86"/>
      <c r="E216" s="86"/>
      <c r="F216" s="86"/>
      <c r="G216" s="86"/>
      <c r="H216" s="86"/>
      <c r="I216" s="86"/>
      <c r="J216" s="86"/>
      <c r="K216" s="86"/>
      <c r="L216" s="86"/>
      <c r="M216" s="86"/>
      <c r="N216" s="86"/>
      <c r="O216" s="86"/>
    </row>
    <row r="217" spans="1:15" x14ac:dyDescent="0.25">
      <c r="A217" s="86"/>
      <c r="B217" s="86"/>
      <c r="C217" s="86"/>
      <c r="D217" s="86"/>
      <c r="E217" s="86"/>
      <c r="F217" s="86"/>
      <c r="G217" s="86"/>
      <c r="H217" s="86"/>
      <c r="I217" s="86"/>
      <c r="J217" s="86"/>
      <c r="K217" s="86"/>
      <c r="L217" s="86"/>
      <c r="M217" s="86"/>
      <c r="N217" s="86"/>
      <c r="O217" s="86"/>
    </row>
    <row r="218" spans="1:15" x14ac:dyDescent="0.25">
      <c r="A218" s="86"/>
      <c r="B218" s="86"/>
      <c r="C218" s="86"/>
      <c r="D218" s="86"/>
      <c r="E218" s="86"/>
      <c r="F218" s="86"/>
      <c r="G218" s="86"/>
      <c r="H218" s="86"/>
      <c r="I218" s="86"/>
      <c r="J218" s="86"/>
      <c r="K218" s="86"/>
      <c r="L218" s="86"/>
      <c r="M218" s="86"/>
      <c r="N218" s="86"/>
      <c r="O218" s="86"/>
    </row>
    <row r="219" spans="1:15" x14ac:dyDescent="0.25">
      <c r="A219" s="86"/>
      <c r="B219" s="86"/>
      <c r="C219" s="86"/>
      <c r="D219" s="86"/>
      <c r="E219" s="86"/>
      <c r="F219" s="86"/>
      <c r="G219" s="86"/>
      <c r="H219" s="86"/>
      <c r="I219" s="86"/>
      <c r="J219" s="86"/>
      <c r="K219" s="86"/>
      <c r="L219" s="86"/>
      <c r="M219" s="86"/>
      <c r="N219" s="86"/>
      <c r="O219" s="86"/>
    </row>
    <row r="220" spans="1:15" x14ac:dyDescent="0.25">
      <c r="A220" s="86"/>
      <c r="B220" s="86"/>
      <c r="C220" s="86"/>
      <c r="D220" s="86"/>
      <c r="E220" s="86"/>
      <c r="F220" s="86"/>
      <c r="G220" s="86"/>
      <c r="H220" s="86"/>
      <c r="I220" s="86"/>
      <c r="J220" s="86"/>
      <c r="K220" s="86"/>
      <c r="L220" s="86"/>
      <c r="M220" s="86"/>
      <c r="N220" s="86"/>
      <c r="O220" s="86"/>
    </row>
    <row r="221" spans="1:15" x14ac:dyDescent="0.25">
      <c r="A221" s="86"/>
      <c r="B221" s="86"/>
      <c r="C221" s="86"/>
      <c r="D221" s="86"/>
      <c r="E221" s="86"/>
      <c r="F221" s="86"/>
      <c r="G221" s="86"/>
      <c r="H221" s="86"/>
      <c r="I221" s="86"/>
      <c r="J221" s="86"/>
      <c r="K221" s="86"/>
      <c r="L221" s="86"/>
      <c r="M221" s="86"/>
      <c r="N221" s="86"/>
      <c r="O221" s="86"/>
    </row>
    <row r="222" spans="1:15" x14ac:dyDescent="0.25">
      <c r="A222" s="86"/>
      <c r="B222" s="86"/>
      <c r="C222" s="86"/>
      <c r="D222" s="86"/>
      <c r="E222" s="86"/>
      <c r="F222" s="86"/>
      <c r="G222" s="86"/>
      <c r="H222" s="86"/>
      <c r="I222" s="86"/>
      <c r="J222" s="86"/>
      <c r="K222" s="86"/>
      <c r="L222" s="86"/>
      <c r="M222" s="86"/>
      <c r="N222" s="86"/>
      <c r="O222" s="86"/>
    </row>
    <row r="223" spans="1:15" x14ac:dyDescent="0.25">
      <c r="A223" s="86"/>
      <c r="B223" s="86"/>
      <c r="C223" s="86"/>
      <c r="D223" s="86"/>
      <c r="E223" s="86"/>
      <c r="F223" s="86"/>
      <c r="G223" s="86"/>
      <c r="H223" s="86"/>
      <c r="I223" s="86"/>
      <c r="J223" s="86"/>
      <c r="K223" s="86"/>
      <c r="L223" s="86"/>
      <c r="M223" s="86"/>
      <c r="N223" s="86"/>
      <c r="O223" s="86"/>
    </row>
    <row r="224" spans="1:15" x14ac:dyDescent="0.25">
      <c r="A224" s="86"/>
      <c r="B224" s="86"/>
      <c r="C224" s="86"/>
      <c r="D224" s="86"/>
      <c r="E224" s="86"/>
      <c r="F224" s="86"/>
      <c r="G224" s="86"/>
      <c r="H224" s="86"/>
      <c r="I224" s="86"/>
      <c r="J224" s="86"/>
      <c r="K224" s="86"/>
      <c r="L224" s="86"/>
      <c r="M224" s="86"/>
      <c r="N224" s="86"/>
      <c r="O224" s="86"/>
    </row>
    <row r="225" spans="1:15" x14ac:dyDescent="0.25">
      <c r="A225" s="86"/>
      <c r="B225" s="86"/>
      <c r="C225" s="86"/>
      <c r="D225" s="86"/>
      <c r="E225" s="86"/>
      <c r="F225" s="86"/>
      <c r="G225" s="86"/>
      <c r="H225" s="86"/>
      <c r="I225" s="86"/>
      <c r="J225" s="86"/>
      <c r="K225" s="86"/>
      <c r="L225" s="86"/>
      <c r="M225" s="86"/>
      <c r="N225" s="86"/>
      <c r="O225" s="86"/>
    </row>
    <row r="226" spans="1:15" x14ac:dyDescent="0.25">
      <c r="A226" s="86"/>
      <c r="B226" s="86"/>
      <c r="C226" s="86"/>
      <c r="D226" s="86"/>
      <c r="E226" s="86"/>
      <c r="F226" s="86"/>
      <c r="G226" s="86"/>
      <c r="H226" s="86"/>
      <c r="I226" s="86"/>
      <c r="J226" s="86"/>
      <c r="K226" s="86"/>
      <c r="L226" s="86"/>
      <c r="M226" s="86"/>
      <c r="N226" s="86"/>
      <c r="O226" s="86"/>
    </row>
    <row r="227" spans="1:15" x14ac:dyDescent="0.25">
      <c r="A227" s="86"/>
      <c r="B227" s="86"/>
      <c r="C227" s="86"/>
      <c r="D227" s="86"/>
      <c r="E227" s="86"/>
      <c r="F227" s="86"/>
      <c r="G227" s="86"/>
      <c r="H227" s="86"/>
      <c r="I227" s="86"/>
      <c r="J227" s="86"/>
      <c r="K227" s="86"/>
      <c r="L227" s="86"/>
      <c r="M227" s="86"/>
      <c r="N227" s="86"/>
      <c r="O227" s="86"/>
    </row>
    <row r="228" spans="1:15" x14ac:dyDescent="0.25">
      <c r="A228" s="86"/>
      <c r="B228" s="86"/>
      <c r="C228" s="86"/>
      <c r="D228" s="86"/>
      <c r="E228" s="86"/>
      <c r="F228" s="86"/>
      <c r="G228" s="86"/>
      <c r="H228" s="86"/>
      <c r="I228" s="86"/>
      <c r="J228" s="86"/>
      <c r="K228" s="86"/>
      <c r="L228" s="86"/>
      <c r="M228" s="86"/>
      <c r="N228" s="86"/>
      <c r="O228" s="86"/>
    </row>
    <row r="229" spans="1:15" x14ac:dyDescent="0.25">
      <c r="A229" s="86"/>
      <c r="B229" s="86"/>
      <c r="C229" s="86"/>
      <c r="D229" s="86"/>
      <c r="E229" s="86"/>
      <c r="F229" s="86"/>
      <c r="G229" s="86"/>
      <c r="H229" s="86"/>
      <c r="I229" s="86"/>
      <c r="J229" s="86"/>
      <c r="K229" s="86"/>
      <c r="L229" s="86"/>
      <c r="M229" s="86"/>
      <c r="N229" s="86"/>
      <c r="O229" s="86"/>
    </row>
    <row r="230" spans="1:15" x14ac:dyDescent="0.25">
      <c r="A230" s="86"/>
      <c r="B230" s="86"/>
      <c r="C230" s="86"/>
      <c r="D230" s="86"/>
      <c r="E230" s="86"/>
      <c r="F230" s="86"/>
      <c r="G230" s="86"/>
      <c r="H230" s="86"/>
      <c r="I230" s="86"/>
      <c r="J230" s="86"/>
      <c r="K230" s="86"/>
      <c r="L230" s="86"/>
      <c r="M230" s="86"/>
      <c r="N230" s="86"/>
      <c r="O230" s="86"/>
    </row>
    <row r="231" spans="1:15" x14ac:dyDescent="0.25">
      <c r="A231" s="86"/>
      <c r="B231" s="86"/>
      <c r="C231" s="86"/>
      <c r="D231" s="86"/>
      <c r="E231" s="86"/>
      <c r="F231" s="86"/>
      <c r="G231" s="86"/>
      <c r="H231" s="86"/>
      <c r="I231" s="86"/>
      <c r="J231" s="86"/>
      <c r="K231" s="86"/>
      <c r="L231" s="86"/>
      <c r="M231" s="86"/>
      <c r="N231" s="86"/>
      <c r="O231" s="86"/>
    </row>
    <row r="232" spans="1:15" x14ac:dyDescent="0.25">
      <c r="A232" s="86"/>
      <c r="B232" s="86"/>
      <c r="C232" s="86"/>
      <c r="D232" s="86"/>
      <c r="E232" s="86"/>
      <c r="F232" s="86"/>
      <c r="G232" s="86"/>
      <c r="H232" s="86"/>
      <c r="I232" s="86"/>
      <c r="J232" s="86"/>
      <c r="K232" s="86"/>
      <c r="L232" s="86"/>
      <c r="M232" s="86"/>
      <c r="N232" s="86"/>
      <c r="O232" s="86"/>
    </row>
    <row r="233" spans="1:15" x14ac:dyDescent="0.25">
      <c r="A233" s="86"/>
      <c r="B233" s="86"/>
      <c r="C233" s="86"/>
      <c r="D233" s="86"/>
      <c r="E233" s="86"/>
      <c r="F233" s="86"/>
      <c r="G233" s="86"/>
      <c r="H233" s="86"/>
      <c r="I233" s="86"/>
      <c r="J233" s="86"/>
      <c r="K233" s="86"/>
      <c r="L233" s="86"/>
      <c r="M233" s="86"/>
      <c r="N233" s="86"/>
      <c r="O233" s="86"/>
    </row>
    <row r="234" spans="1:15" x14ac:dyDescent="0.25">
      <c r="A234" s="86"/>
      <c r="B234" s="86"/>
      <c r="C234" s="86"/>
      <c r="D234" s="86"/>
      <c r="E234" s="86"/>
      <c r="F234" s="86"/>
      <c r="G234" s="86"/>
      <c r="H234" s="86"/>
      <c r="I234" s="86"/>
      <c r="J234" s="86"/>
      <c r="K234" s="86"/>
      <c r="L234" s="86"/>
      <c r="M234" s="86"/>
      <c r="N234" s="86"/>
      <c r="O234" s="86"/>
    </row>
    <row r="235" spans="1:15" x14ac:dyDescent="0.25">
      <c r="A235" s="86"/>
      <c r="B235" s="86"/>
      <c r="C235" s="86"/>
      <c r="D235" s="86"/>
      <c r="E235" s="86"/>
      <c r="F235" s="86"/>
      <c r="G235" s="86"/>
      <c r="H235" s="86"/>
      <c r="I235" s="86"/>
      <c r="J235" s="86"/>
      <c r="K235" s="86"/>
      <c r="L235" s="86"/>
      <c r="M235" s="86"/>
      <c r="N235" s="86"/>
      <c r="O235" s="86"/>
    </row>
    <row r="236" spans="1:15" x14ac:dyDescent="0.25">
      <c r="A236" s="86"/>
      <c r="B236" s="86"/>
      <c r="C236" s="86"/>
      <c r="D236" s="86"/>
      <c r="E236" s="86"/>
      <c r="F236" s="86"/>
      <c r="G236" s="86"/>
      <c r="H236" s="86"/>
      <c r="I236" s="86"/>
      <c r="J236" s="86"/>
      <c r="K236" s="86"/>
      <c r="L236" s="86"/>
      <c r="M236" s="86"/>
      <c r="N236" s="86"/>
      <c r="O236" s="86"/>
    </row>
    <row r="237" spans="1:15" x14ac:dyDescent="0.25">
      <c r="A237" s="86"/>
      <c r="B237" s="86"/>
      <c r="C237" s="86"/>
      <c r="D237" s="86"/>
      <c r="E237" s="86"/>
      <c r="F237" s="86"/>
      <c r="G237" s="86"/>
      <c r="H237" s="86"/>
      <c r="I237" s="86"/>
      <c r="J237" s="86"/>
      <c r="K237" s="86"/>
      <c r="L237" s="86"/>
      <c r="M237" s="86"/>
      <c r="N237" s="86"/>
      <c r="O237" s="86"/>
    </row>
    <row r="238" spans="1:15" x14ac:dyDescent="0.25">
      <c r="A238" s="86"/>
      <c r="B238" s="86"/>
      <c r="C238" s="86"/>
      <c r="D238" s="86"/>
      <c r="E238" s="86"/>
      <c r="F238" s="86"/>
      <c r="G238" s="86"/>
      <c r="H238" s="86"/>
      <c r="I238" s="86"/>
      <c r="J238" s="86"/>
      <c r="K238" s="86"/>
      <c r="L238" s="86"/>
      <c r="M238" s="86"/>
      <c r="N238" s="86"/>
      <c r="O238" s="86"/>
    </row>
    <row r="239" spans="1:15" x14ac:dyDescent="0.25">
      <c r="A239" s="86"/>
      <c r="B239" s="86"/>
      <c r="C239" s="86"/>
      <c r="D239" s="86"/>
      <c r="E239" s="86"/>
      <c r="F239" s="86"/>
      <c r="G239" s="86"/>
      <c r="H239" s="86"/>
      <c r="I239" s="86"/>
      <c r="J239" s="86"/>
      <c r="K239" s="86"/>
      <c r="L239" s="86"/>
      <c r="M239" s="86"/>
      <c r="N239" s="86"/>
      <c r="O239" s="86"/>
    </row>
    <row r="240" spans="1:15" x14ac:dyDescent="0.25">
      <c r="A240" s="86"/>
      <c r="B240" s="86"/>
      <c r="C240" s="86"/>
      <c r="D240" s="86"/>
      <c r="E240" s="86"/>
      <c r="F240" s="86"/>
      <c r="G240" s="86"/>
      <c r="H240" s="86"/>
      <c r="I240" s="86"/>
      <c r="J240" s="86"/>
      <c r="K240" s="86"/>
      <c r="L240" s="86"/>
      <c r="M240" s="86"/>
      <c r="N240" s="86"/>
      <c r="O240" s="86"/>
    </row>
    <row r="241" spans="1:15" x14ac:dyDescent="0.25">
      <c r="A241" s="86"/>
      <c r="B241" s="86"/>
      <c r="C241" s="86"/>
      <c r="D241" s="86"/>
      <c r="E241" s="86"/>
      <c r="F241" s="86"/>
      <c r="G241" s="86"/>
      <c r="H241" s="86"/>
      <c r="I241" s="86"/>
      <c r="J241" s="86"/>
      <c r="K241" s="86"/>
      <c r="L241" s="86"/>
      <c r="M241" s="86"/>
      <c r="N241" s="86"/>
      <c r="O241" s="86"/>
    </row>
    <row r="242" spans="1:15" x14ac:dyDescent="0.25">
      <c r="A242" s="86"/>
      <c r="B242" s="86"/>
      <c r="C242" s="86"/>
      <c r="D242" s="86"/>
      <c r="E242" s="86"/>
      <c r="F242" s="86"/>
      <c r="G242" s="86"/>
      <c r="H242" s="86"/>
      <c r="I242" s="86"/>
      <c r="J242" s="86"/>
      <c r="K242" s="86"/>
      <c r="L242" s="86"/>
      <c r="M242" s="86"/>
      <c r="N242" s="86"/>
      <c r="O242" s="86"/>
    </row>
    <row r="243" spans="1:15" x14ac:dyDescent="0.25">
      <c r="A243" s="86"/>
      <c r="B243" s="86"/>
      <c r="C243" s="86"/>
      <c r="D243" s="86"/>
      <c r="E243" s="86"/>
      <c r="F243" s="86"/>
      <c r="G243" s="86"/>
      <c r="H243" s="86"/>
      <c r="I243" s="86"/>
      <c r="J243" s="86"/>
      <c r="K243" s="86"/>
      <c r="L243" s="86"/>
      <c r="M243" s="86"/>
      <c r="N243" s="86"/>
      <c r="O243" s="86"/>
    </row>
    <row r="244" spans="1:15" x14ac:dyDescent="0.25">
      <c r="A244" s="86"/>
      <c r="B244" s="86"/>
      <c r="C244" s="86"/>
      <c r="D244" s="86"/>
      <c r="E244" s="86"/>
      <c r="F244" s="86"/>
      <c r="G244" s="86"/>
      <c r="H244" s="86"/>
      <c r="I244" s="86"/>
      <c r="J244" s="86"/>
      <c r="K244" s="86"/>
      <c r="L244" s="86"/>
      <c r="M244" s="86"/>
      <c r="N244" s="86"/>
      <c r="O244" s="86"/>
    </row>
    <row r="245" spans="1:15" x14ac:dyDescent="0.25">
      <c r="A245" s="86"/>
      <c r="B245" s="86"/>
      <c r="C245" s="86"/>
      <c r="D245" s="86"/>
      <c r="E245" s="86"/>
      <c r="F245" s="86"/>
      <c r="G245" s="86"/>
      <c r="H245" s="86"/>
      <c r="I245" s="86"/>
      <c r="J245" s="86"/>
      <c r="K245" s="86"/>
      <c r="L245" s="86"/>
      <c r="M245" s="86"/>
      <c r="N245" s="86"/>
      <c r="O245" s="86"/>
    </row>
    <row r="246" spans="1:15" x14ac:dyDescent="0.25">
      <c r="A246" s="86"/>
      <c r="B246" s="86"/>
      <c r="C246" s="86"/>
      <c r="D246" s="86"/>
      <c r="E246" s="86"/>
      <c r="F246" s="86"/>
      <c r="G246" s="86"/>
      <c r="H246" s="86"/>
      <c r="I246" s="86"/>
      <c r="J246" s="86"/>
      <c r="K246" s="86"/>
      <c r="L246" s="86"/>
      <c r="M246" s="86"/>
      <c r="N246" s="86"/>
      <c r="O246" s="86"/>
    </row>
    <row r="247" spans="1:15" x14ac:dyDescent="0.25">
      <c r="A247" s="86"/>
      <c r="B247" s="86"/>
      <c r="C247" s="86"/>
      <c r="D247" s="86"/>
      <c r="E247" s="86"/>
      <c r="F247" s="86"/>
      <c r="G247" s="86"/>
      <c r="H247" s="86"/>
      <c r="I247" s="86"/>
      <c r="J247" s="86"/>
      <c r="K247" s="86"/>
      <c r="L247" s="86"/>
      <c r="M247" s="86"/>
      <c r="N247" s="86"/>
      <c r="O247" s="86"/>
    </row>
    <row r="248" spans="1:15" x14ac:dyDescent="0.25">
      <c r="A248" s="86"/>
      <c r="B248" s="86"/>
      <c r="C248" s="86"/>
      <c r="D248" s="86"/>
      <c r="E248" s="86"/>
      <c r="F248" s="86"/>
      <c r="G248" s="86"/>
      <c r="H248" s="86"/>
      <c r="I248" s="86"/>
      <c r="J248" s="86"/>
      <c r="K248" s="86"/>
      <c r="L248" s="86"/>
      <c r="M248" s="86"/>
      <c r="N248" s="86"/>
      <c r="O248" s="86"/>
    </row>
    <row r="249" spans="1:15" x14ac:dyDescent="0.25">
      <c r="A249" s="86"/>
      <c r="B249" s="86"/>
      <c r="C249" s="86"/>
      <c r="D249" s="86"/>
      <c r="E249" s="86"/>
      <c r="F249" s="86"/>
      <c r="G249" s="86"/>
      <c r="H249" s="86"/>
      <c r="I249" s="86"/>
      <c r="J249" s="86"/>
      <c r="K249" s="86"/>
      <c r="L249" s="86"/>
      <c r="M249" s="86"/>
      <c r="N249" s="86"/>
      <c r="O249" s="86"/>
    </row>
    <row r="250" spans="1:15" x14ac:dyDescent="0.25">
      <c r="A250" s="86"/>
      <c r="B250" s="86"/>
      <c r="C250" s="86"/>
      <c r="D250" s="86"/>
      <c r="E250" s="86"/>
      <c r="F250" s="86"/>
      <c r="G250" s="86"/>
      <c r="H250" s="86"/>
      <c r="I250" s="86"/>
      <c r="J250" s="86"/>
      <c r="K250" s="86"/>
      <c r="L250" s="86"/>
      <c r="M250" s="86"/>
      <c r="N250" s="86"/>
      <c r="O250" s="86"/>
    </row>
    <row r="251" spans="1:15" x14ac:dyDescent="0.25">
      <c r="A251" s="86"/>
      <c r="B251" s="86"/>
      <c r="C251" s="86"/>
      <c r="D251" s="86"/>
      <c r="E251" s="86"/>
      <c r="F251" s="86"/>
      <c r="G251" s="86"/>
      <c r="H251" s="86"/>
      <c r="I251" s="86"/>
      <c r="J251" s="86"/>
      <c r="K251" s="86"/>
      <c r="L251" s="86"/>
      <c r="M251" s="86"/>
      <c r="N251" s="86"/>
      <c r="O251" s="86"/>
    </row>
    <row r="252" spans="1:15" x14ac:dyDescent="0.25">
      <c r="A252" s="86"/>
      <c r="B252" s="86"/>
      <c r="C252" s="86"/>
      <c r="D252" s="86"/>
      <c r="E252" s="86"/>
      <c r="F252" s="86"/>
      <c r="G252" s="86"/>
      <c r="H252" s="86"/>
      <c r="I252" s="86"/>
      <c r="J252" s="86"/>
      <c r="K252" s="86"/>
      <c r="L252" s="86"/>
      <c r="M252" s="86"/>
      <c r="N252" s="86"/>
      <c r="O252" s="86"/>
    </row>
  </sheetData>
  <sheetProtection algorithmName="SHA-512" hashValue="ejpYwO5deF3Eq1SQb8FsT4H4DA1RjVlkpEbrVrcUgLc0p3UFUH6vzQvqSMqpr3IveoVSGUqnumFhCvU/Jpe5uw==" saltValue="gEET5jnffD8FSlcF/AckYw==" spinCount="100000" sheet="1" objects="1" scenarios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16902-3CDC-4E06-8901-C70C53342201}">
  <sheetPr>
    <tabColor theme="7" tint="0.59999389629810485"/>
  </sheetPr>
  <dimension ref="A1:O65"/>
  <sheetViews>
    <sheetView topLeftCell="A34" workbookViewId="0">
      <selection activeCell="C57" sqref="C57"/>
    </sheetView>
  </sheetViews>
  <sheetFormatPr defaultColWidth="9.140625" defaultRowHeight="14.25" x14ac:dyDescent="0.2"/>
  <cols>
    <col min="1" max="1" width="9.140625" style="516"/>
    <col min="2" max="6" width="17.7109375" style="516" customWidth="1"/>
    <col min="7" max="7" width="9.140625" style="516"/>
    <col min="8" max="12" width="17.7109375" style="516" customWidth="1"/>
    <col min="13" max="13" width="9.140625" style="516"/>
    <col min="14" max="14" width="11.85546875" style="516" bestFit="1" customWidth="1"/>
    <col min="15" max="16384" width="9.140625" style="516"/>
  </cols>
  <sheetData>
    <row r="1" spans="1:12" ht="15" x14ac:dyDescent="0.25">
      <c r="A1" s="601" t="s">
        <v>1282</v>
      </c>
    </row>
    <row r="2" spans="1:12" x14ac:dyDescent="0.2">
      <c r="A2" s="516" t="s">
        <v>1284</v>
      </c>
    </row>
    <row r="9" spans="1:12" ht="18" x14ac:dyDescent="0.25">
      <c r="A9" s="515" t="s">
        <v>1283</v>
      </c>
      <c r="B9" s="11"/>
      <c r="L9" s="517"/>
    </row>
    <row r="11" spans="1:12" x14ac:dyDescent="0.2">
      <c r="A11" s="518"/>
      <c r="B11" s="519" t="s">
        <v>11</v>
      </c>
      <c r="C11" s="520"/>
      <c r="D11" s="520"/>
      <c r="E11" s="520"/>
      <c r="F11" s="521"/>
      <c r="H11" s="519" t="s">
        <v>12</v>
      </c>
      <c r="I11" s="520"/>
      <c r="J11" s="520"/>
      <c r="K11" s="520"/>
      <c r="L11" s="521"/>
    </row>
    <row r="12" spans="1:12" x14ac:dyDescent="0.2">
      <c r="B12" s="522"/>
      <c r="C12" s="523" t="s">
        <v>8</v>
      </c>
      <c r="D12" s="523" t="s">
        <v>8</v>
      </c>
      <c r="E12" s="523" t="s">
        <v>8</v>
      </c>
      <c r="F12" s="523"/>
      <c r="H12" s="522"/>
      <c r="I12" s="523" t="s">
        <v>8</v>
      </c>
      <c r="J12" s="523" t="s">
        <v>8</v>
      </c>
      <c r="K12" s="523" t="s">
        <v>8</v>
      </c>
      <c r="L12" s="523"/>
    </row>
    <row r="13" spans="1:12" x14ac:dyDescent="0.2">
      <c r="B13" s="524" t="s">
        <v>8</v>
      </c>
      <c r="C13" s="525" t="s">
        <v>8</v>
      </c>
      <c r="D13" s="526" t="s">
        <v>13</v>
      </c>
      <c r="E13" s="526" t="s">
        <v>14</v>
      </c>
      <c r="F13" s="524"/>
      <c r="H13" s="524" t="s">
        <v>8</v>
      </c>
      <c r="I13" s="525" t="s">
        <v>8</v>
      </c>
      <c r="J13" s="526" t="s">
        <v>13</v>
      </c>
      <c r="K13" s="526" t="s">
        <v>14</v>
      </c>
      <c r="L13" s="524"/>
    </row>
    <row r="14" spans="1:12" x14ac:dyDescent="0.2">
      <c r="B14" s="527" t="s">
        <v>15</v>
      </c>
      <c r="C14" s="528" t="s">
        <v>16</v>
      </c>
      <c r="D14" s="528" t="s">
        <v>17</v>
      </c>
      <c r="E14" s="528" t="s">
        <v>18</v>
      </c>
      <c r="F14" s="528" t="s">
        <v>19</v>
      </c>
      <c r="H14" s="527" t="s">
        <v>15</v>
      </c>
      <c r="I14" s="528" t="s">
        <v>16</v>
      </c>
      <c r="J14" s="528" t="s">
        <v>17</v>
      </c>
      <c r="K14" s="528" t="s">
        <v>18</v>
      </c>
      <c r="L14" s="528" t="s">
        <v>19</v>
      </c>
    </row>
    <row r="15" spans="1:12" x14ac:dyDescent="0.2">
      <c r="B15" s="529" t="s">
        <v>20</v>
      </c>
      <c r="C15" s="530"/>
      <c r="D15" s="529"/>
      <c r="E15" s="529"/>
      <c r="F15" s="529"/>
      <c r="H15" s="529" t="s">
        <v>20</v>
      </c>
      <c r="I15" s="530"/>
      <c r="J15" s="529"/>
      <c r="K15" s="529"/>
      <c r="L15" s="529"/>
    </row>
    <row r="16" spans="1:12" x14ac:dyDescent="0.2">
      <c r="B16" s="531" t="s">
        <v>21</v>
      </c>
      <c r="C16" s="514">
        <v>383.28800000000001</v>
      </c>
      <c r="D16" s="513">
        <v>320.78400000000005</v>
      </c>
      <c r="E16" s="532" t="s">
        <v>22</v>
      </c>
      <c r="F16" s="532" t="s">
        <v>22</v>
      </c>
      <c r="H16" s="533" t="s">
        <v>21</v>
      </c>
      <c r="I16" s="514">
        <v>95.822000000000003</v>
      </c>
      <c r="J16" s="513">
        <v>80.196000000000012</v>
      </c>
      <c r="K16" s="532" t="s">
        <v>22</v>
      </c>
      <c r="L16" s="532" t="s">
        <v>22</v>
      </c>
    </row>
    <row r="17" spans="2:15" x14ac:dyDescent="0.2">
      <c r="B17" s="531" t="s">
        <v>23</v>
      </c>
      <c r="C17" s="514">
        <v>766.57600000000002</v>
      </c>
      <c r="D17" s="513">
        <v>641.56000000000006</v>
      </c>
      <c r="E17" s="534" t="s">
        <v>22</v>
      </c>
      <c r="F17" s="534" t="s">
        <v>22</v>
      </c>
      <c r="H17" s="531" t="s">
        <v>23</v>
      </c>
      <c r="I17" s="514">
        <v>191.64400000000001</v>
      </c>
      <c r="J17" s="513">
        <v>160.39000000000001</v>
      </c>
      <c r="K17" s="534" t="s">
        <v>22</v>
      </c>
      <c r="L17" s="534" t="s">
        <v>22</v>
      </c>
    </row>
    <row r="18" spans="2:15" x14ac:dyDescent="0.2">
      <c r="B18" s="535" t="s">
        <v>24</v>
      </c>
      <c r="C18" s="514">
        <v>1054.0319999999999</v>
      </c>
      <c r="D18" s="513">
        <v>882.14400000000012</v>
      </c>
      <c r="E18" s="536" t="s">
        <v>22</v>
      </c>
      <c r="F18" s="536" t="s">
        <v>22</v>
      </c>
      <c r="H18" s="535" t="s">
        <v>24</v>
      </c>
      <c r="I18" s="514">
        <v>263.50799999999998</v>
      </c>
      <c r="J18" s="513">
        <v>220.53600000000003</v>
      </c>
      <c r="K18" s="536" t="s">
        <v>22</v>
      </c>
      <c r="L18" s="536" t="s">
        <v>22</v>
      </c>
    </row>
    <row r="20" spans="2:15" x14ac:dyDescent="0.2">
      <c r="B20" s="519" t="s">
        <v>26</v>
      </c>
      <c r="C20" s="520"/>
      <c r="D20" s="520"/>
      <c r="E20" s="520"/>
      <c r="F20" s="520"/>
      <c r="H20" s="519" t="s">
        <v>27</v>
      </c>
      <c r="I20" s="520"/>
      <c r="J20" s="520"/>
      <c r="K20" s="520"/>
      <c r="L20" s="520"/>
    </row>
    <row r="21" spans="2:15" x14ac:dyDescent="0.2">
      <c r="B21" s="522"/>
      <c r="C21" s="523" t="s">
        <v>8</v>
      </c>
      <c r="D21" s="523" t="s">
        <v>8</v>
      </c>
      <c r="E21" s="523" t="s">
        <v>8</v>
      </c>
      <c r="F21" s="523"/>
      <c r="H21" s="522"/>
      <c r="I21" s="523" t="s">
        <v>8</v>
      </c>
      <c r="J21" s="523" t="s">
        <v>8</v>
      </c>
      <c r="K21" s="523" t="s">
        <v>8</v>
      </c>
      <c r="L21" s="523"/>
    </row>
    <row r="22" spans="2:15" x14ac:dyDescent="0.2">
      <c r="B22" s="524" t="s">
        <v>8</v>
      </c>
      <c r="C22" s="525" t="s">
        <v>8</v>
      </c>
      <c r="D22" s="526" t="s">
        <v>13</v>
      </c>
      <c r="E22" s="526" t="s">
        <v>14</v>
      </c>
      <c r="F22" s="524"/>
      <c r="H22" s="524" t="s">
        <v>8</v>
      </c>
      <c r="I22" s="525" t="s">
        <v>8</v>
      </c>
      <c r="J22" s="526" t="s">
        <v>13</v>
      </c>
      <c r="K22" s="526" t="s">
        <v>14</v>
      </c>
      <c r="L22" s="524"/>
    </row>
    <row r="23" spans="2:15" x14ac:dyDescent="0.2">
      <c r="B23" s="527" t="s">
        <v>15</v>
      </c>
      <c r="C23" s="528" t="s">
        <v>16</v>
      </c>
      <c r="D23" s="528" t="s">
        <v>17</v>
      </c>
      <c r="E23" s="528" t="s">
        <v>18</v>
      </c>
      <c r="F23" s="528" t="s">
        <v>19</v>
      </c>
      <c r="H23" s="527" t="s">
        <v>15</v>
      </c>
      <c r="I23" s="528" t="s">
        <v>16</v>
      </c>
      <c r="J23" s="528" t="s">
        <v>17</v>
      </c>
      <c r="K23" s="528" t="s">
        <v>18</v>
      </c>
      <c r="L23" s="528" t="s">
        <v>19</v>
      </c>
    </row>
    <row r="24" spans="2:15" x14ac:dyDescent="0.2">
      <c r="B24" s="537" t="s">
        <v>20</v>
      </c>
      <c r="C24" s="538"/>
      <c r="D24" s="538"/>
      <c r="E24" s="537"/>
      <c r="F24" s="537"/>
      <c r="H24" s="537" t="s">
        <v>20</v>
      </c>
      <c r="I24" s="538"/>
      <c r="J24" s="538"/>
      <c r="K24" s="537"/>
      <c r="L24" s="537"/>
    </row>
    <row r="25" spans="2:15" x14ac:dyDescent="0.2">
      <c r="B25" s="542" t="s">
        <v>21</v>
      </c>
      <c r="C25" s="582">
        <v>830.46</v>
      </c>
      <c r="D25" s="582">
        <v>695.03</v>
      </c>
      <c r="E25" s="577" t="s">
        <v>22</v>
      </c>
      <c r="F25" s="534" t="s">
        <v>22</v>
      </c>
      <c r="H25" s="583" t="s">
        <v>21</v>
      </c>
      <c r="I25" s="582">
        <v>207.6099999999999</v>
      </c>
      <c r="J25" s="514">
        <v>173.76</v>
      </c>
      <c r="K25" s="577" t="s">
        <v>22</v>
      </c>
      <c r="L25" s="534" t="s">
        <v>22</v>
      </c>
    </row>
    <row r="26" spans="2:15" x14ac:dyDescent="0.2">
      <c r="B26" s="542" t="s">
        <v>23</v>
      </c>
      <c r="C26" s="582">
        <v>1660.91</v>
      </c>
      <c r="D26" s="582">
        <v>1390.05</v>
      </c>
      <c r="E26" s="577" t="s">
        <v>22</v>
      </c>
      <c r="F26" s="534" t="s">
        <v>22</v>
      </c>
      <c r="H26" s="583" t="s">
        <v>23</v>
      </c>
      <c r="I26" s="582">
        <v>415.22999999999979</v>
      </c>
      <c r="J26" s="514">
        <v>347.51</v>
      </c>
      <c r="K26" s="577" t="s">
        <v>22</v>
      </c>
      <c r="L26" s="534" t="s">
        <v>22</v>
      </c>
    </row>
    <row r="27" spans="2:15" x14ac:dyDescent="0.2">
      <c r="B27" s="542" t="s">
        <v>24</v>
      </c>
      <c r="C27" s="582">
        <v>2283.7399999999998</v>
      </c>
      <c r="D27" s="582">
        <v>1911.32</v>
      </c>
      <c r="E27" s="577" t="s">
        <v>22</v>
      </c>
      <c r="F27" s="534" t="s">
        <v>22</v>
      </c>
      <c r="H27" s="583" t="s">
        <v>24</v>
      </c>
      <c r="I27" s="582">
        <v>570.94000000000005</v>
      </c>
      <c r="J27" s="514">
        <v>477.83000000000015</v>
      </c>
      <c r="K27" s="577" t="s">
        <v>22</v>
      </c>
      <c r="L27" s="534" t="s">
        <v>22</v>
      </c>
    </row>
    <row r="28" spans="2:15" x14ac:dyDescent="0.2">
      <c r="B28" s="539" t="s">
        <v>28</v>
      </c>
      <c r="C28" s="582"/>
      <c r="D28" s="582"/>
      <c r="E28" s="578"/>
      <c r="F28" s="541"/>
      <c r="H28" s="540" t="s">
        <v>28</v>
      </c>
      <c r="I28" s="582"/>
      <c r="J28" s="582"/>
      <c r="K28" s="578"/>
      <c r="L28" s="541"/>
    </row>
    <row r="29" spans="2:15" x14ac:dyDescent="0.2">
      <c r="B29" s="542" t="s">
        <v>21</v>
      </c>
      <c r="C29" s="582">
        <v>830.46</v>
      </c>
      <c r="D29" s="582">
        <v>695.03</v>
      </c>
      <c r="E29" s="577" t="s">
        <v>22</v>
      </c>
      <c r="F29" s="534" t="s">
        <v>22</v>
      </c>
      <c r="H29" s="583" t="s">
        <v>21</v>
      </c>
      <c r="I29" s="582">
        <v>207.6099999999999</v>
      </c>
      <c r="J29" s="514">
        <v>173.76</v>
      </c>
      <c r="K29" s="577" t="s">
        <v>22</v>
      </c>
      <c r="L29" s="534" t="s">
        <v>22</v>
      </c>
      <c r="N29" s="42"/>
      <c r="O29" s="42"/>
    </row>
    <row r="30" spans="2:15" x14ac:dyDescent="0.2">
      <c r="B30" s="542" t="s">
        <v>23</v>
      </c>
      <c r="C30" s="582">
        <v>1660.91</v>
      </c>
      <c r="D30" s="582">
        <v>1390.05</v>
      </c>
      <c r="E30" s="577" t="s">
        <v>22</v>
      </c>
      <c r="F30" s="534" t="s">
        <v>22</v>
      </c>
      <c r="H30" s="583" t="s">
        <v>23</v>
      </c>
      <c r="I30" s="582">
        <v>415.22999999999979</v>
      </c>
      <c r="J30" s="514">
        <v>347.51</v>
      </c>
      <c r="K30" s="577" t="s">
        <v>22</v>
      </c>
      <c r="L30" s="534" t="s">
        <v>22</v>
      </c>
      <c r="N30" s="42"/>
      <c r="O30" s="42"/>
    </row>
    <row r="31" spans="2:15" x14ac:dyDescent="0.2">
      <c r="B31" s="542" t="s">
        <v>24</v>
      </c>
      <c r="C31" s="582">
        <v>2283.7399999999998</v>
      </c>
      <c r="D31" s="582">
        <v>1911.32</v>
      </c>
      <c r="E31" s="577" t="s">
        <v>22</v>
      </c>
      <c r="F31" s="534" t="s">
        <v>22</v>
      </c>
      <c r="H31" s="583" t="s">
        <v>24</v>
      </c>
      <c r="I31" s="582">
        <v>570.94000000000005</v>
      </c>
      <c r="J31" s="514">
        <v>477.83000000000015</v>
      </c>
      <c r="K31" s="577" t="s">
        <v>22</v>
      </c>
      <c r="L31" s="534" t="s">
        <v>22</v>
      </c>
      <c r="N31" s="42"/>
      <c r="O31" s="42"/>
    </row>
    <row r="32" spans="2:15" x14ac:dyDescent="0.2">
      <c r="B32" s="542" t="s">
        <v>29</v>
      </c>
      <c r="C32" s="582">
        <v>1125.92</v>
      </c>
      <c r="D32" s="582">
        <v>934.22</v>
      </c>
      <c r="E32" s="577" t="s">
        <v>22</v>
      </c>
      <c r="F32" s="534" t="s">
        <v>22</v>
      </c>
      <c r="H32" s="583" t="s">
        <v>29</v>
      </c>
      <c r="I32" s="582">
        <v>281.48</v>
      </c>
      <c r="J32" s="514">
        <v>233.55999999999995</v>
      </c>
      <c r="K32" s="577" t="s">
        <v>22</v>
      </c>
      <c r="L32" s="534" t="s">
        <v>22</v>
      </c>
      <c r="N32" s="42"/>
      <c r="O32" s="42"/>
    </row>
    <row r="33" spans="2:15" x14ac:dyDescent="0.2">
      <c r="B33" s="574" t="s">
        <v>30</v>
      </c>
      <c r="C33" s="582">
        <v>1496.47</v>
      </c>
      <c r="D33" s="582">
        <v>1244.3499999999999</v>
      </c>
      <c r="E33" s="577" t="s">
        <v>22</v>
      </c>
      <c r="F33" s="534" t="s">
        <v>22</v>
      </c>
      <c r="H33" s="583" t="s">
        <v>30</v>
      </c>
      <c r="I33" s="582">
        <v>374.11999999999989</v>
      </c>
      <c r="J33" s="514">
        <v>311.09000000000015</v>
      </c>
      <c r="K33" s="577" t="s">
        <v>22</v>
      </c>
      <c r="L33" s="534" t="s">
        <v>22</v>
      </c>
      <c r="N33" s="42"/>
      <c r="O33" s="42"/>
    </row>
    <row r="34" spans="2:15" x14ac:dyDescent="0.2">
      <c r="B34" s="542" t="s">
        <v>31</v>
      </c>
      <c r="C34" s="582">
        <v>973.02</v>
      </c>
      <c r="D34" s="582">
        <v>781.32</v>
      </c>
      <c r="E34" s="577" t="s">
        <v>22</v>
      </c>
      <c r="F34" s="534" t="s">
        <v>22</v>
      </c>
      <c r="H34" s="583" t="s">
        <v>31</v>
      </c>
      <c r="I34" s="582">
        <v>243.25</v>
      </c>
      <c r="J34" s="514">
        <v>195.32999999999993</v>
      </c>
      <c r="K34" s="577" t="s">
        <v>22</v>
      </c>
      <c r="L34" s="534" t="s">
        <v>22</v>
      </c>
      <c r="N34" s="42"/>
      <c r="O34" s="42"/>
    </row>
    <row r="35" spans="2:15" x14ac:dyDescent="0.2">
      <c r="B35" s="542" t="s">
        <v>32</v>
      </c>
      <c r="C35" s="582">
        <v>1343.57</v>
      </c>
      <c r="D35" s="582">
        <v>1091.45</v>
      </c>
      <c r="E35" s="577" t="s">
        <v>22</v>
      </c>
      <c r="F35" s="534" t="s">
        <v>22</v>
      </c>
      <c r="H35" s="583" t="s">
        <v>32</v>
      </c>
      <c r="I35" s="582">
        <v>335.8900000000001</v>
      </c>
      <c r="J35" s="514">
        <v>272.8599999999999</v>
      </c>
      <c r="K35" s="577" t="s">
        <v>22</v>
      </c>
      <c r="L35" s="534" t="s">
        <v>22</v>
      </c>
      <c r="N35" s="42"/>
      <c r="O35" s="42"/>
    </row>
    <row r="36" spans="2:15" x14ac:dyDescent="0.2">
      <c r="B36" s="542" t="s">
        <v>33</v>
      </c>
      <c r="C36" s="582">
        <v>1037.75</v>
      </c>
      <c r="D36" s="582">
        <v>785.62</v>
      </c>
      <c r="E36" s="579" t="s">
        <v>22</v>
      </c>
      <c r="F36" s="536" t="s">
        <v>22</v>
      </c>
      <c r="H36" s="584" t="s">
        <v>33</v>
      </c>
      <c r="I36" s="582">
        <v>259.44000000000005</v>
      </c>
      <c r="J36" s="514">
        <v>196.40999999999997</v>
      </c>
      <c r="K36" s="579" t="s">
        <v>22</v>
      </c>
      <c r="L36" s="536" t="s">
        <v>22</v>
      </c>
      <c r="N36" s="42"/>
      <c r="O36" s="42"/>
    </row>
    <row r="37" spans="2:15" x14ac:dyDescent="0.2">
      <c r="B37" s="539" t="s">
        <v>34</v>
      </c>
      <c r="C37" s="582"/>
      <c r="D37" s="582"/>
      <c r="E37" s="580"/>
      <c r="F37" s="543"/>
      <c r="H37" s="540" t="s">
        <v>34</v>
      </c>
      <c r="I37" s="582"/>
      <c r="J37" s="514"/>
      <c r="K37" s="580"/>
      <c r="L37" s="543"/>
    </row>
    <row r="38" spans="2:15" x14ac:dyDescent="0.2">
      <c r="B38" s="575" t="s">
        <v>35</v>
      </c>
      <c r="C38" s="582">
        <v>295.45999999999998</v>
      </c>
      <c r="D38" s="582">
        <v>239.19</v>
      </c>
      <c r="E38" s="581" t="s">
        <v>22</v>
      </c>
      <c r="F38" s="532" t="s">
        <v>22</v>
      </c>
      <c r="H38" s="585" t="s">
        <v>35</v>
      </c>
      <c r="I38" s="582">
        <v>73.87</v>
      </c>
      <c r="J38" s="514">
        <v>59.800000000000011</v>
      </c>
      <c r="K38" s="581" t="s">
        <v>22</v>
      </c>
      <c r="L38" s="532" t="s">
        <v>22</v>
      </c>
      <c r="N38" s="544"/>
      <c r="O38" s="544"/>
    </row>
    <row r="39" spans="2:15" x14ac:dyDescent="0.2">
      <c r="B39" s="542" t="s">
        <v>36</v>
      </c>
      <c r="C39" s="582">
        <v>590.92999999999995</v>
      </c>
      <c r="D39" s="582">
        <v>478.38</v>
      </c>
      <c r="E39" s="577" t="s">
        <v>22</v>
      </c>
      <c r="F39" s="534" t="s">
        <v>22</v>
      </c>
      <c r="H39" s="583" t="s">
        <v>36</v>
      </c>
      <c r="I39" s="582">
        <v>147.73000000000002</v>
      </c>
      <c r="J39" s="514">
        <v>119.59000000000003</v>
      </c>
      <c r="K39" s="577" t="s">
        <v>22</v>
      </c>
      <c r="L39" s="534" t="s">
        <v>22</v>
      </c>
    </row>
    <row r="40" spans="2:15" x14ac:dyDescent="0.2">
      <c r="B40" s="542" t="s">
        <v>37</v>
      </c>
      <c r="C40" s="582">
        <v>1125.92</v>
      </c>
      <c r="D40" s="582">
        <v>934.22</v>
      </c>
      <c r="E40" s="577" t="s">
        <v>22</v>
      </c>
      <c r="F40" s="534" t="s">
        <v>22</v>
      </c>
      <c r="H40" s="583" t="s">
        <v>37</v>
      </c>
      <c r="I40" s="582">
        <v>281.48</v>
      </c>
      <c r="J40" s="514">
        <v>233.55999999999995</v>
      </c>
      <c r="K40" s="577" t="s">
        <v>22</v>
      </c>
      <c r="L40" s="534" t="s">
        <v>22</v>
      </c>
    </row>
    <row r="41" spans="2:15" x14ac:dyDescent="0.2">
      <c r="B41" s="542" t="s">
        <v>38</v>
      </c>
      <c r="C41" s="582">
        <v>1496.47</v>
      </c>
      <c r="D41" s="582">
        <v>1244.3499999999999</v>
      </c>
      <c r="E41" s="577" t="s">
        <v>22</v>
      </c>
      <c r="F41" s="534" t="s">
        <v>22</v>
      </c>
      <c r="H41" s="583" t="s">
        <v>38</v>
      </c>
      <c r="I41" s="582">
        <v>374.11999999999989</v>
      </c>
      <c r="J41" s="514">
        <v>311.09000000000015</v>
      </c>
      <c r="K41" s="577" t="s">
        <v>22</v>
      </c>
      <c r="L41" s="534" t="s">
        <v>22</v>
      </c>
    </row>
    <row r="42" spans="2:15" x14ac:dyDescent="0.2">
      <c r="B42" s="542" t="s">
        <v>39</v>
      </c>
      <c r="C42" s="582">
        <v>961.48</v>
      </c>
      <c r="D42" s="582">
        <v>788.51</v>
      </c>
      <c r="E42" s="577" t="s">
        <v>22</v>
      </c>
      <c r="F42" s="534" t="s">
        <v>22</v>
      </c>
      <c r="H42" s="583" t="s">
        <v>39</v>
      </c>
      <c r="I42" s="582">
        <v>240.36999999999989</v>
      </c>
      <c r="J42" s="514">
        <v>197.13</v>
      </c>
      <c r="K42" s="577" t="s">
        <v>22</v>
      </c>
      <c r="L42" s="534" t="s">
        <v>22</v>
      </c>
    </row>
    <row r="43" spans="2:15" x14ac:dyDescent="0.2">
      <c r="B43" s="542" t="s">
        <v>40</v>
      </c>
      <c r="C43" s="582">
        <v>437.93</v>
      </c>
      <c r="D43" s="582">
        <v>325.47000000000003</v>
      </c>
      <c r="E43" s="577" t="s">
        <v>22</v>
      </c>
      <c r="F43" s="534" t="s">
        <v>22</v>
      </c>
      <c r="H43" s="583" t="s">
        <v>40</v>
      </c>
      <c r="I43" s="582">
        <v>109.47999999999996</v>
      </c>
      <c r="J43" s="514">
        <v>81.369999999999948</v>
      </c>
      <c r="K43" s="577" t="s">
        <v>22</v>
      </c>
      <c r="L43" s="534" t="s">
        <v>22</v>
      </c>
    </row>
    <row r="44" spans="2:15" x14ac:dyDescent="0.2">
      <c r="B44" s="542" t="s">
        <v>41</v>
      </c>
      <c r="C44" s="582">
        <v>808.58</v>
      </c>
      <c r="D44" s="582">
        <v>635.6</v>
      </c>
      <c r="E44" s="577" t="s">
        <v>22</v>
      </c>
      <c r="F44" s="534" t="s">
        <v>22</v>
      </c>
      <c r="H44" s="583" t="s">
        <v>41</v>
      </c>
      <c r="I44" s="582">
        <v>202.14</v>
      </c>
      <c r="J44" s="514">
        <v>158.89999999999998</v>
      </c>
      <c r="K44" s="577" t="s">
        <v>22</v>
      </c>
      <c r="L44" s="534" t="s">
        <v>22</v>
      </c>
    </row>
    <row r="45" spans="2:15" x14ac:dyDescent="0.2">
      <c r="B45" s="576" t="s">
        <v>42</v>
      </c>
      <c r="C45" s="582">
        <v>886.39</v>
      </c>
      <c r="D45" s="582">
        <v>717.58</v>
      </c>
      <c r="E45" s="577" t="s">
        <v>22</v>
      </c>
      <c r="F45" s="534" t="s">
        <v>22</v>
      </c>
      <c r="H45" s="583" t="s">
        <v>42</v>
      </c>
      <c r="I45" s="582">
        <v>221.60000000000002</v>
      </c>
      <c r="J45" s="514">
        <v>179.39</v>
      </c>
      <c r="K45" s="577" t="s">
        <v>22</v>
      </c>
      <c r="L45" s="534" t="s">
        <v>22</v>
      </c>
    </row>
    <row r="46" spans="2:15" x14ac:dyDescent="0.2">
      <c r="B46" s="542" t="s">
        <v>43</v>
      </c>
      <c r="C46" s="582">
        <v>142.55000000000001</v>
      </c>
      <c r="D46" s="582">
        <v>86.29</v>
      </c>
      <c r="E46" s="577" t="s">
        <v>22</v>
      </c>
      <c r="F46" s="534" t="s">
        <v>22</v>
      </c>
      <c r="H46" s="583" t="s">
        <v>43</v>
      </c>
      <c r="I46" s="582">
        <v>35.639999999999986</v>
      </c>
      <c r="J46" s="514">
        <v>21.569999999999993</v>
      </c>
      <c r="K46" s="577" t="s">
        <v>22</v>
      </c>
      <c r="L46" s="534" t="s">
        <v>22</v>
      </c>
    </row>
    <row r="47" spans="2:15" x14ac:dyDescent="0.2">
      <c r="B47" s="542" t="s">
        <v>44</v>
      </c>
      <c r="C47" s="582">
        <v>285.11</v>
      </c>
      <c r="D47" s="582">
        <v>172.56</v>
      </c>
      <c r="E47" s="577" t="s">
        <v>22</v>
      </c>
      <c r="F47" s="534" t="s">
        <v>22</v>
      </c>
      <c r="H47" s="583" t="s">
        <v>44</v>
      </c>
      <c r="I47" s="582">
        <v>71.279999999999973</v>
      </c>
      <c r="J47" s="514">
        <v>43.139999999999986</v>
      </c>
      <c r="K47" s="577" t="s">
        <v>22</v>
      </c>
      <c r="L47" s="534" t="s">
        <v>22</v>
      </c>
    </row>
    <row r="48" spans="2:15" x14ac:dyDescent="0.2">
      <c r="B48" s="542" t="s">
        <v>45</v>
      </c>
      <c r="C48" s="582">
        <v>973.02</v>
      </c>
      <c r="D48" s="582">
        <v>781.32</v>
      </c>
      <c r="E48" s="577" t="s">
        <v>22</v>
      </c>
      <c r="F48" s="534" t="s">
        <v>22</v>
      </c>
      <c r="H48" s="583" t="s">
        <v>45</v>
      </c>
      <c r="I48" s="582">
        <v>243.25</v>
      </c>
      <c r="J48" s="514">
        <v>195.32999999999993</v>
      </c>
      <c r="K48" s="577" t="s">
        <v>22</v>
      </c>
      <c r="L48" s="534" t="s">
        <v>22</v>
      </c>
    </row>
    <row r="49" spans="1:15" x14ac:dyDescent="0.2">
      <c r="B49" s="542" t="s">
        <v>46</v>
      </c>
      <c r="C49" s="582">
        <v>1343.57</v>
      </c>
      <c r="D49" s="582">
        <v>1091.45</v>
      </c>
      <c r="E49" s="577" t="s">
        <v>22</v>
      </c>
      <c r="F49" s="534" t="s">
        <v>22</v>
      </c>
      <c r="H49" s="583" t="s">
        <v>46</v>
      </c>
      <c r="I49" s="582">
        <v>335.8900000000001</v>
      </c>
      <c r="J49" s="514">
        <v>272.8599999999999</v>
      </c>
      <c r="K49" s="577" t="s">
        <v>22</v>
      </c>
      <c r="L49" s="534" t="s">
        <v>22</v>
      </c>
    </row>
    <row r="50" spans="1:15" x14ac:dyDescent="0.2">
      <c r="B50" s="545" t="s">
        <v>47</v>
      </c>
      <c r="C50" s="582">
        <v>655.66</v>
      </c>
      <c r="D50" s="582">
        <v>482.69</v>
      </c>
      <c r="E50" s="579" t="s">
        <v>22</v>
      </c>
      <c r="F50" s="536" t="s">
        <v>22</v>
      </c>
      <c r="H50" s="584" t="s">
        <v>47</v>
      </c>
      <c r="I50" s="582">
        <v>163.92000000000007</v>
      </c>
      <c r="J50" s="514">
        <v>120.67000000000002</v>
      </c>
      <c r="K50" s="579" t="s">
        <v>22</v>
      </c>
      <c r="L50" s="536" t="s">
        <v>22</v>
      </c>
    </row>
    <row r="51" spans="1:15" x14ac:dyDescent="0.2">
      <c r="H51" s="11"/>
    </row>
    <row r="52" spans="1:15" ht="18" x14ac:dyDescent="0.25">
      <c r="A52" s="11"/>
      <c r="B52" s="546" t="s">
        <v>48</v>
      </c>
      <c r="C52" s="547"/>
      <c r="D52" s="547"/>
      <c r="E52" s="548"/>
      <c r="F52" s="11"/>
      <c r="G52" s="11"/>
      <c r="H52" s="546" t="s">
        <v>49</v>
      </c>
      <c r="I52" s="549"/>
      <c r="J52" s="550"/>
      <c r="K52" s="66"/>
      <c r="L52" s="546" t="s">
        <v>50</v>
      </c>
      <c r="M52" s="448"/>
      <c r="N52" s="551"/>
      <c r="O52" s="552"/>
    </row>
    <row r="53" spans="1:15" x14ac:dyDescent="0.2">
      <c r="A53" s="11"/>
      <c r="B53" s="468" t="s">
        <v>8</v>
      </c>
      <c r="C53" s="468"/>
      <c r="D53" s="468"/>
      <c r="E53" s="11"/>
      <c r="F53" s="11"/>
      <c r="G53" s="11"/>
      <c r="H53" s="529" t="s">
        <v>52</v>
      </c>
      <c r="I53" s="553" t="s">
        <v>53</v>
      </c>
      <c r="J53" s="553" t="s">
        <v>54</v>
      </c>
      <c r="K53" s="80"/>
      <c r="L53" s="452"/>
      <c r="M53" s="452" t="s">
        <v>8</v>
      </c>
      <c r="N53" s="452" t="s">
        <v>8</v>
      </c>
      <c r="O53" s="468"/>
    </row>
    <row r="54" spans="1:15" x14ac:dyDescent="0.2">
      <c r="A54" s="11"/>
      <c r="B54" s="554"/>
      <c r="C54" s="554"/>
      <c r="D54" s="554"/>
      <c r="E54" s="11"/>
      <c r="F54" s="11"/>
      <c r="G54" s="11"/>
      <c r="H54" s="452"/>
      <c r="I54" s="454" t="s">
        <v>8</v>
      </c>
      <c r="J54" s="455"/>
      <c r="K54" s="80"/>
      <c r="L54" s="81"/>
      <c r="M54" s="81" t="s">
        <v>8</v>
      </c>
      <c r="N54" s="81" t="s">
        <v>8</v>
      </c>
      <c r="O54" s="11"/>
    </row>
    <row r="55" spans="1:15" x14ac:dyDescent="0.2">
      <c r="A55" s="11"/>
      <c r="B55" s="555" t="s">
        <v>55</v>
      </c>
      <c r="C55" s="556" t="s">
        <v>56</v>
      </c>
      <c r="D55" s="556" t="s">
        <v>57</v>
      </c>
      <c r="E55" s="557"/>
      <c r="F55" s="558" t="s">
        <v>8</v>
      </c>
      <c r="G55" s="66"/>
      <c r="H55" s="559" t="s">
        <v>20</v>
      </c>
      <c r="I55" s="458" t="s">
        <v>58</v>
      </c>
      <c r="J55" s="458" t="s">
        <v>58</v>
      </c>
      <c r="K55" s="90"/>
      <c r="L55" s="568" t="s">
        <v>20</v>
      </c>
      <c r="M55" s="598">
        <v>2.3E-3</v>
      </c>
      <c r="N55" s="600">
        <v>0.10615384615384614</v>
      </c>
      <c r="O55" s="565"/>
    </row>
    <row r="56" spans="1:15" x14ac:dyDescent="0.2">
      <c r="A56" s="11"/>
      <c r="B56" s="561" t="s">
        <v>59</v>
      </c>
      <c r="C56" s="452"/>
      <c r="D56" s="452"/>
      <c r="E56" s="8" t="s">
        <v>8</v>
      </c>
      <c r="F56" s="11"/>
      <c r="G56" s="66"/>
      <c r="H56" s="559" t="s">
        <v>60</v>
      </c>
      <c r="I56" s="562" t="s">
        <v>61</v>
      </c>
      <c r="J56" s="560"/>
      <c r="K56" s="563"/>
      <c r="L56" s="560" t="s">
        <v>60</v>
      </c>
      <c r="M56" s="564" t="s">
        <v>62</v>
      </c>
      <c r="N56" s="564" t="s">
        <v>63</v>
      </c>
      <c r="O56" s="565"/>
    </row>
    <row r="57" spans="1:15" x14ac:dyDescent="0.2">
      <c r="A57" s="11"/>
      <c r="B57" s="227" t="s">
        <v>64</v>
      </c>
      <c r="C57" s="514">
        <v>14.82</v>
      </c>
      <c r="D57" s="582">
        <v>32.1</v>
      </c>
      <c r="E57" s="8" t="s">
        <v>8</v>
      </c>
      <c r="F57" s="566" t="s">
        <v>8</v>
      </c>
      <c r="G57" s="66"/>
      <c r="H57" s="588" t="s">
        <v>65</v>
      </c>
      <c r="I57" s="594">
        <v>8.1199999999999994E-2</v>
      </c>
      <c r="J57" s="586">
        <v>4.2199999999999998E-3</v>
      </c>
      <c r="K57" s="118"/>
      <c r="L57" s="81" t="s">
        <v>66</v>
      </c>
      <c r="M57" s="564" t="s">
        <v>67</v>
      </c>
      <c r="N57" s="564" t="s">
        <v>68</v>
      </c>
      <c r="O57" s="565"/>
    </row>
    <row r="58" spans="1:15" x14ac:dyDescent="0.2">
      <c r="A58" s="11"/>
      <c r="B58" s="227" t="s">
        <v>69</v>
      </c>
      <c r="C58" s="514">
        <v>27.26</v>
      </c>
      <c r="D58" s="582">
        <v>59.06</v>
      </c>
      <c r="E58" s="11" t="s">
        <v>8</v>
      </c>
      <c r="F58" s="566" t="s">
        <v>8</v>
      </c>
      <c r="G58" s="66"/>
      <c r="H58" s="589" t="s">
        <v>70</v>
      </c>
      <c r="I58" s="595">
        <v>2.700000000000001E-2</v>
      </c>
      <c r="J58" s="595">
        <v>1.4099999999999998E-3</v>
      </c>
      <c r="K58" s="567"/>
      <c r="L58" s="81" t="s">
        <v>71</v>
      </c>
      <c r="M58" s="81"/>
      <c r="N58" s="81"/>
      <c r="O58" s="11"/>
    </row>
    <row r="59" spans="1:15" x14ac:dyDescent="0.2">
      <c r="A59" s="11"/>
      <c r="B59" s="227" t="s">
        <v>72</v>
      </c>
      <c r="C59" s="514">
        <v>51.65</v>
      </c>
      <c r="D59" s="582">
        <v>111.9</v>
      </c>
      <c r="E59" s="566"/>
      <c r="F59" s="566" t="s">
        <v>8</v>
      </c>
      <c r="G59" s="66"/>
      <c r="H59" s="590" t="s">
        <v>73</v>
      </c>
      <c r="I59" s="594">
        <v>0.1082</v>
      </c>
      <c r="J59" s="594">
        <v>5.6299999999999996E-3</v>
      </c>
      <c r="K59" s="118"/>
      <c r="L59" s="114"/>
      <c r="M59" s="114"/>
      <c r="N59" s="114"/>
      <c r="O59" s="11"/>
    </row>
    <row r="60" spans="1:15" ht="18" x14ac:dyDescent="0.25">
      <c r="A60" s="11"/>
      <c r="B60" s="227" t="s">
        <v>74</v>
      </c>
      <c r="C60" s="587"/>
      <c r="D60" s="582"/>
      <c r="E60" s="11"/>
      <c r="F60" s="11" t="s">
        <v>8</v>
      </c>
      <c r="G60" s="66"/>
      <c r="H60" s="591" t="s">
        <v>75</v>
      </c>
      <c r="I60" s="594">
        <v>0.2195</v>
      </c>
      <c r="J60" s="593" t="s">
        <v>76</v>
      </c>
      <c r="K60" s="118"/>
      <c r="L60" s="569" t="s">
        <v>77</v>
      </c>
      <c r="M60" s="448"/>
      <c r="N60" s="570"/>
      <c r="O60" s="552"/>
    </row>
    <row r="61" spans="1:15" x14ac:dyDescent="0.2">
      <c r="A61" s="11"/>
      <c r="B61" s="227" t="s">
        <v>64</v>
      </c>
      <c r="C61" s="514">
        <v>15.12</v>
      </c>
      <c r="D61" s="582">
        <v>32.74</v>
      </c>
      <c r="E61" s="566" t="s">
        <v>8</v>
      </c>
      <c r="F61" s="566" t="s">
        <v>8</v>
      </c>
      <c r="G61" s="66"/>
      <c r="H61" s="588" t="s">
        <v>78</v>
      </c>
      <c r="I61" s="593" t="s">
        <v>76</v>
      </c>
      <c r="J61" s="594"/>
      <c r="K61" s="124"/>
      <c r="L61" s="561" t="s">
        <v>79</v>
      </c>
      <c r="M61" s="468"/>
      <c r="N61" s="469"/>
      <c r="O61" s="468"/>
    </row>
    <row r="62" spans="1:15" x14ac:dyDescent="0.2">
      <c r="A62" s="11"/>
      <c r="B62" s="227" t="s">
        <v>69</v>
      </c>
      <c r="C62" s="514">
        <v>27.81</v>
      </c>
      <c r="D62" s="582">
        <v>60.24</v>
      </c>
      <c r="E62" s="566" t="s">
        <v>8</v>
      </c>
      <c r="F62" s="566" t="s">
        <v>8</v>
      </c>
      <c r="G62" s="66"/>
      <c r="H62" s="592" t="s">
        <v>80</v>
      </c>
      <c r="I62" s="594">
        <v>0.2195</v>
      </c>
      <c r="J62" s="594" t="s">
        <v>8</v>
      </c>
      <c r="K62" s="124"/>
      <c r="L62" s="227" t="s">
        <v>81</v>
      </c>
      <c r="M62" s="597">
        <v>1.1399999999999999</v>
      </c>
      <c r="N62" s="563" t="s">
        <v>8</v>
      </c>
      <c r="O62" s="566"/>
    </row>
    <row r="63" spans="1:15" x14ac:dyDescent="0.2">
      <c r="A63" s="11"/>
      <c r="B63" s="571" t="s">
        <v>72</v>
      </c>
      <c r="C63" s="514">
        <v>52.68</v>
      </c>
      <c r="D63" s="582">
        <v>114.14</v>
      </c>
      <c r="E63" s="566" t="s">
        <v>8</v>
      </c>
      <c r="F63" s="566" t="s">
        <v>8</v>
      </c>
      <c r="G63" s="66"/>
      <c r="H63" s="588" t="s">
        <v>82</v>
      </c>
      <c r="I63" s="594">
        <v>0.23449999999999999</v>
      </c>
      <c r="J63" s="586" t="s">
        <v>8</v>
      </c>
      <c r="K63" s="11"/>
      <c r="L63" s="227" t="s">
        <v>76</v>
      </c>
      <c r="M63" s="599">
        <v>2.4700000000000002</v>
      </c>
      <c r="N63" s="596" t="s">
        <v>8</v>
      </c>
      <c r="O63" s="566"/>
    </row>
    <row r="64" spans="1:15" x14ac:dyDescent="0.2">
      <c r="A64" s="11"/>
      <c r="B64" s="11"/>
      <c r="C64" s="11"/>
      <c r="D64" s="11"/>
      <c r="E64" s="11"/>
      <c r="F64" s="11"/>
      <c r="G64" s="66"/>
      <c r="H64" s="561" t="s">
        <v>83</v>
      </c>
      <c r="I64" s="11"/>
      <c r="J64" s="11"/>
      <c r="K64" s="468"/>
      <c r="L64" s="468"/>
      <c r="M64" s="11"/>
      <c r="N64" s="469"/>
      <c r="O64" s="11"/>
    </row>
    <row r="65" spans="1:15" x14ac:dyDescent="0.2">
      <c r="A65" s="11"/>
      <c r="B65" s="572"/>
      <c r="C65" s="558"/>
      <c r="D65" s="558"/>
      <c r="E65" s="566"/>
      <c r="F65" s="11"/>
      <c r="G65" s="11"/>
      <c r="H65" s="571" t="s">
        <v>84</v>
      </c>
      <c r="I65" s="554"/>
      <c r="J65" s="554"/>
      <c r="K65" s="554"/>
      <c r="L65" s="554"/>
      <c r="M65" s="554"/>
      <c r="N65" s="573"/>
      <c r="O65" s="11"/>
    </row>
  </sheetData>
  <sheetProtection algorithmName="SHA-512" hashValue="SD/YKc9cpQ70UuC3X+GJ5gPRD3VQPxQX5ZoJ63RbxK39hNu5o/KQ9qJ/wmNMZ8WdjDUV4cMkHgtgvK48rMUFsA==" saltValue="SlNW9OgNpkTMl38g3qgywA==" spinCount="100000"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349AE-3D17-4305-989F-6C41A264EDAB}">
  <sheetPr>
    <tabColor theme="7" tint="0.59999389629810485"/>
  </sheetPr>
  <dimension ref="A1:O65"/>
  <sheetViews>
    <sheetView workbookViewId="0"/>
  </sheetViews>
  <sheetFormatPr defaultColWidth="9.140625" defaultRowHeight="14.25" x14ac:dyDescent="0.2"/>
  <cols>
    <col min="1" max="1" width="9.140625" style="516"/>
    <col min="2" max="6" width="17.7109375" style="516" customWidth="1"/>
    <col min="7" max="7" width="9.140625" style="516"/>
    <col min="8" max="12" width="17.7109375" style="516" customWidth="1"/>
    <col min="13" max="13" width="9.140625" style="516"/>
    <col min="14" max="14" width="11.85546875" style="516" bestFit="1" customWidth="1"/>
    <col min="15" max="16384" width="9.140625" style="516"/>
  </cols>
  <sheetData>
    <row r="1" spans="1:12" ht="15" x14ac:dyDescent="0.25">
      <c r="A1" s="601" t="s">
        <v>1282</v>
      </c>
    </row>
    <row r="2" spans="1:12" x14ac:dyDescent="0.2">
      <c r="A2" s="516" t="s">
        <v>1284</v>
      </c>
    </row>
    <row r="9" spans="1:12" ht="18" x14ac:dyDescent="0.25">
      <c r="A9" s="515" t="s">
        <v>1291</v>
      </c>
      <c r="B9" s="11"/>
      <c r="L9" s="517"/>
    </row>
    <row r="11" spans="1:12" x14ac:dyDescent="0.2">
      <c r="A11" s="518"/>
      <c r="B11" s="519" t="s">
        <v>11</v>
      </c>
      <c r="C11" s="520"/>
      <c r="D11" s="520"/>
      <c r="E11" s="520"/>
      <c r="F11" s="521"/>
      <c r="H11" s="519" t="s">
        <v>12</v>
      </c>
      <c r="I11" s="520"/>
      <c r="J11" s="520"/>
      <c r="K11" s="520"/>
      <c r="L11" s="521"/>
    </row>
    <row r="12" spans="1:12" x14ac:dyDescent="0.2">
      <c r="B12" s="522"/>
      <c r="C12" s="523" t="s">
        <v>8</v>
      </c>
      <c r="D12" s="523" t="s">
        <v>8</v>
      </c>
      <c r="E12" s="523" t="s">
        <v>8</v>
      </c>
      <c r="F12" s="523"/>
      <c r="H12" s="522"/>
      <c r="I12" s="523" t="s">
        <v>8</v>
      </c>
      <c r="J12" s="523" t="s">
        <v>8</v>
      </c>
      <c r="K12" s="523" t="s">
        <v>8</v>
      </c>
      <c r="L12" s="523"/>
    </row>
    <row r="13" spans="1:12" x14ac:dyDescent="0.2">
      <c r="B13" s="524" t="s">
        <v>8</v>
      </c>
      <c r="C13" s="525" t="s">
        <v>8</v>
      </c>
      <c r="D13" s="526" t="s">
        <v>13</v>
      </c>
      <c r="E13" s="526" t="s">
        <v>14</v>
      </c>
      <c r="F13" s="524"/>
      <c r="H13" s="524" t="s">
        <v>8</v>
      </c>
      <c r="I13" s="525" t="s">
        <v>8</v>
      </c>
      <c r="J13" s="526" t="s">
        <v>13</v>
      </c>
      <c r="K13" s="526" t="s">
        <v>14</v>
      </c>
      <c r="L13" s="524"/>
    </row>
    <row r="14" spans="1:12" x14ac:dyDescent="0.2">
      <c r="B14" s="527" t="s">
        <v>15</v>
      </c>
      <c r="C14" s="528" t="s">
        <v>16</v>
      </c>
      <c r="D14" s="528" t="s">
        <v>17</v>
      </c>
      <c r="E14" s="528" t="s">
        <v>18</v>
      </c>
      <c r="F14" s="528" t="s">
        <v>19</v>
      </c>
      <c r="H14" s="527" t="s">
        <v>15</v>
      </c>
      <c r="I14" s="528" t="s">
        <v>16</v>
      </c>
      <c r="J14" s="528" t="s">
        <v>17</v>
      </c>
      <c r="K14" s="528" t="s">
        <v>18</v>
      </c>
      <c r="L14" s="528" t="s">
        <v>19</v>
      </c>
    </row>
    <row r="15" spans="1:12" x14ac:dyDescent="0.2">
      <c r="B15" s="529" t="s">
        <v>20</v>
      </c>
      <c r="C15" s="530"/>
      <c r="D15" s="529"/>
      <c r="E15" s="529"/>
      <c r="F15" s="529"/>
      <c r="H15" s="529" t="s">
        <v>20</v>
      </c>
      <c r="I15" s="530"/>
      <c r="J15" s="529"/>
      <c r="K15" s="529"/>
      <c r="L15" s="529"/>
    </row>
    <row r="16" spans="1:12" x14ac:dyDescent="0.2">
      <c r="B16" s="531" t="s">
        <v>21</v>
      </c>
      <c r="C16" s="514">
        <v>383.28800000000001</v>
      </c>
      <c r="D16" s="513">
        <v>320.78400000000005</v>
      </c>
      <c r="E16" s="532" t="s">
        <v>22</v>
      </c>
      <c r="F16" s="532" t="s">
        <v>22</v>
      </c>
      <c r="H16" s="533" t="s">
        <v>21</v>
      </c>
      <c r="I16" s="514">
        <v>95.822000000000003</v>
      </c>
      <c r="J16" s="513">
        <v>80.196000000000012</v>
      </c>
      <c r="K16" s="532" t="s">
        <v>22</v>
      </c>
      <c r="L16" s="532" t="s">
        <v>22</v>
      </c>
    </row>
    <row r="17" spans="2:15" x14ac:dyDescent="0.2">
      <c r="B17" s="531" t="s">
        <v>23</v>
      </c>
      <c r="C17" s="514">
        <v>766.57600000000002</v>
      </c>
      <c r="D17" s="513">
        <v>641.56000000000006</v>
      </c>
      <c r="E17" s="534" t="s">
        <v>22</v>
      </c>
      <c r="F17" s="534" t="s">
        <v>22</v>
      </c>
      <c r="H17" s="531" t="s">
        <v>23</v>
      </c>
      <c r="I17" s="514">
        <v>191.64400000000001</v>
      </c>
      <c r="J17" s="513">
        <v>160.39000000000001</v>
      </c>
      <c r="K17" s="534" t="s">
        <v>22</v>
      </c>
      <c r="L17" s="534" t="s">
        <v>22</v>
      </c>
    </row>
    <row r="18" spans="2:15" x14ac:dyDescent="0.2">
      <c r="B18" s="535" t="s">
        <v>24</v>
      </c>
      <c r="C18" s="514">
        <v>1054.0319999999999</v>
      </c>
      <c r="D18" s="513">
        <v>882.14400000000012</v>
      </c>
      <c r="E18" s="536" t="s">
        <v>22</v>
      </c>
      <c r="F18" s="536" t="s">
        <v>22</v>
      </c>
      <c r="H18" s="535" t="s">
        <v>24</v>
      </c>
      <c r="I18" s="514">
        <v>263.50799999999998</v>
      </c>
      <c r="J18" s="513">
        <v>220.53600000000003</v>
      </c>
      <c r="K18" s="536" t="s">
        <v>22</v>
      </c>
      <c r="L18" s="536" t="s">
        <v>22</v>
      </c>
    </row>
    <row r="20" spans="2:15" x14ac:dyDescent="0.2">
      <c r="B20" s="519" t="s">
        <v>26</v>
      </c>
      <c r="C20" s="520"/>
      <c r="D20" s="520"/>
      <c r="E20" s="520"/>
      <c r="F20" s="520"/>
      <c r="H20" s="519" t="s">
        <v>27</v>
      </c>
      <c r="I20" s="520"/>
      <c r="J20" s="520"/>
      <c r="K20" s="520"/>
      <c r="L20" s="520"/>
    </row>
    <row r="21" spans="2:15" x14ac:dyDescent="0.2">
      <c r="B21" s="522"/>
      <c r="C21" s="523" t="s">
        <v>8</v>
      </c>
      <c r="D21" s="523" t="s">
        <v>8</v>
      </c>
      <c r="E21" s="523" t="s">
        <v>8</v>
      </c>
      <c r="F21" s="523"/>
      <c r="H21" s="522"/>
      <c r="I21" s="523" t="s">
        <v>8</v>
      </c>
      <c r="J21" s="523" t="s">
        <v>8</v>
      </c>
      <c r="K21" s="523" t="s">
        <v>8</v>
      </c>
      <c r="L21" s="523"/>
    </row>
    <row r="22" spans="2:15" x14ac:dyDescent="0.2">
      <c r="B22" s="524" t="s">
        <v>8</v>
      </c>
      <c r="C22" s="525" t="s">
        <v>8</v>
      </c>
      <c r="D22" s="526" t="s">
        <v>13</v>
      </c>
      <c r="E22" s="526" t="s">
        <v>14</v>
      </c>
      <c r="F22" s="524"/>
      <c r="H22" s="524" t="s">
        <v>8</v>
      </c>
      <c r="I22" s="525" t="s">
        <v>8</v>
      </c>
      <c r="J22" s="526" t="s">
        <v>13</v>
      </c>
      <c r="K22" s="526" t="s">
        <v>14</v>
      </c>
      <c r="L22" s="524"/>
    </row>
    <row r="23" spans="2:15" x14ac:dyDescent="0.2">
      <c r="B23" s="527" t="s">
        <v>15</v>
      </c>
      <c r="C23" s="528" t="s">
        <v>16</v>
      </c>
      <c r="D23" s="528" t="s">
        <v>17</v>
      </c>
      <c r="E23" s="528" t="s">
        <v>18</v>
      </c>
      <c r="F23" s="528" t="s">
        <v>19</v>
      </c>
      <c r="H23" s="527" t="s">
        <v>15</v>
      </c>
      <c r="I23" s="528" t="s">
        <v>16</v>
      </c>
      <c r="J23" s="528" t="s">
        <v>17</v>
      </c>
      <c r="K23" s="528" t="s">
        <v>18</v>
      </c>
      <c r="L23" s="528" t="s">
        <v>19</v>
      </c>
    </row>
    <row r="24" spans="2:15" x14ac:dyDescent="0.2">
      <c r="B24" s="537" t="s">
        <v>20</v>
      </c>
      <c r="C24" s="538"/>
      <c r="D24" s="538"/>
      <c r="E24" s="537"/>
      <c r="F24" s="537"/>
      <c r="H24" s="537" t="s">
        <v>20</v>
      </c>
      <c r="I24" s="538"/>
      <c r="J24" s="538"/>
      <c r="K24" s="537"/>
      <c r="L24" s="537"/>
    </row>
    <row r="25" spans="2:15" x14ac:dyDescent="0.2">
      <c r="B25" s="542" t="s">
        <v>21</v>
      </c>
      <c r="C25" s="582">
        <v>830.46</v>
      </c>
      <c r="D25" s="582">
        <v>695.03</v>
      </c>
      <c r="E25" s="577" t="s">
        <v>22</v>
      </c>
      <c r="F25" s="534" t="s">
        <v>22</v>
      </c>
      <c r="H25" s="583" t="s">
        <v>21</v>
      </c>
      <c r="I25" s="582">
        <v>207.6099999999999</v>
      </c>
      <c r="J25" s="514">
        <v>173.76</v>
      </c>
      <c r="K25" s="577" t="s">
        <v>22</v>
      </c>
      <c r="L25" s="534" t="s">
        <v>22</v>
      </c>
    </row>
    <row r="26" spans="2:15" x14ac:dyDescent="0.2">
      <c r="B26" s="542" t="s">
        <v>23</v>
      </c>
      <c r="C26" s="582">
        <v>1660.91</v>
      </c>
      <c r="D26" s="582">
        <v>1390.05</v>
      </c>
      <c r="E26" s="577" t="s">
        <v>22</v>
      </c>
      <c r="F26" s="534" t="s">
        <v>22</v>
      </c>
      <c r="H26" s="583" t="s">
        <v>23</v>
      </c>
      <c r="I26" s="582">
        <v>415.22999999999979</v>
      </c>
      <c r="J26" s="514">
        <v>347.51</v>
      </c>
      <c r="K26" s="577" t="s">
        <v>22</v>
      </c>
      <c r="L26" s="534" t="s">
        <v>22</v>
      </c>
    </row>
    <row r="27" spans="2:15" x14ac:dyDescent="0.2">
      <c r="B27" s="542" t="s">
        <v>24</v>
      </c>
      <c r="C27" s="582">
        <v>2283.7399999999998</v>
      </c>
      <c r="D27" s="582">
        <v>1911.32</v>
      </c>
      <c r="E27" s="577" t="s">
        <v>22</v>
      </c>
      <c r="F27" s="534" t="s">
        <v>22</v>
      </c>
      <c r="H27" s="583" t="s">
        <v>24</v>
      </c>
      <c r="I27" s="582">
        <v>570.94000000000005</v>
      </c>
      <c r="J27" s="514">
        <v>477.83000000000015</v>
      </c>
      <c r="K27" s="577" t="s">
        <v>22</v>
      </c>
      <c r="L27" s="534" t="s">
        <v>22</v>
      </c>
    </row>
    <row r="28" spans="2:15" x14ac:dyDescent="0.2">
      <c r="B28" s="539" t="s">
        <v>28</v>
      </c>
      <c r="C28" s="582"/>
      <c r="D28" s="582"/>
      <c r="E28" s="578"/>
      <c r="F28" s="541"/>
      <c r="H28" s="540" t="s">
        <v>28</v>
      </c>
      <c r="I28" s="582"/>
      <c r="J28" s="582"/>
      <c r="K28" s="578"/>
      <c r="L28" s="541"/>
    </row>
    <row r="29" spans="2:15" x14ac:dyDescent="0.2">
      <c r="B29" s="542" t="s">
        <v>21</v>
      </c>
      <c r="C29" s="582">
        <v>830.46</v>
      </c>
      <c r="D29" s="582">
        <v>695.03</v>
      </c>
      <c r="E29" s="577" t="s">
        <v>22</v>
      </c>
      <c r="F29" s="534" t="s">
        <v>22</v>
      </c>
      <c r="H29" s="583" t="s">
        <v>21</v>
      </c>
      <c r="I29" s="582">
        <v>207.6099999999999</v>
      </c>
      <c r="J29" s="514">
        <v>173.76</v>
      </c>
      <c r="K29" s="577" t="s">
        <v>22</v>
      </c>
      <c r="L29" s="534" t="s">
        <v>22</v>
      </c>
      <c r="N29" s="42"/>
      <c r="O29" s="42"/>
    </row>
    <row r="30" spans="2:15" x14ac:dyDescent="0.2">
      <c r="B30" s="542" t="s">
        <v>23</v>
      </c>
      <c r="C30" s="582">
        <v>1660.91</v>
      </c>
      <c r="D30" s="582">
        <v>1390.05</v>
      </c>
      <c r="E30" s="577" t="s">
        <v>22</v>
      </c>
      <c r="F30" s="534" t="s">
        <v>22</v>
      </c>
      <c r="H30" s="583" t="s">
        <v>23</v>
      </c>
      <c r="I30" s="582">
        <v>415.22999999999979</v>
      </c>
      <c r="J30" s="514">
        <v>347.51</v>
      </c>
      <c r="K30" s="577" t="s">
        <v>22</v>
      </c>
      <c r="L30" s="534" t="s">
        <v>22</v>
      </c>
      <c r="N30" s="42"/>
      <c r="O30" s="42"/>
    </row>
    <row r="31" spans="2:15" x14ac:dyDescent="0.2">
      <c r="B31" s="542" t="s">
        <v>24</v>
      </c>
      <c r="C31" s="582">
        <v>2283.7399999999998</v>
      </c>
      <c r="D31" s="582">
        <v>1911.32</v>
      </c>
      <c r="E31" s="577" t="s">
        <v>22</v>
      </c>
      <c r="F31" s="534" t="s">
        <v>22</v>
      </c>
      <c r="H31" s="583" t="s">
        <v>24</v>
      </c>
      <c r="I31" s="582">
        <v>570.94000000000005</v>
      </c>
      <c r="J31" s="514">
        <v>477.83000000000015</v>
      </c>
      <c r="K31" s="577" t="s">
        <v>22</v>
      </c>
      <c r="L31" s="534" t="s">
        <v>22</v>
      </c>
      <c r="N31" s="42"/>
      <c r="O31" s="42"/>
    </row>
    <row r="32" spans="2:15" x14ac:dyDescent="0.2">
      <c r="B32" s="542" t="s">
        <v>29</v>
      </c>
      <c r="C32" s="582">
        <v>1125.92</v>
      </c>
      <c r="D32" s="582">
        <v>934.22</v>
      </c>
      <c r="E32" s="577" t="s">
        <v>22</v>
      </c>
      <c r="F32" s="534" t="s">
        <v>22</v>
      </c>
      <c r="H32" s="583" t="s">
        <v>29</v>
      </c>
      <c r="I32" s="582">
        <v>281.48</v>
      </c>
      <c r="J32" s="514">
        <v>233.55999999999995</v>
      </c>
      <c r="K32" s="577" t="s">
        <v>22</v>
      </c>
      <c r="L32" s="534" t="s">
        <v>22</v>
      </c>
      <c r="N32" s="42"/>
      <c r="O32" s="42"/>
    </row>
    <row r="33" spans="2:15" x14ac:dyDescent="0.2">
      <c r="B33" s="574" t="s">
        <v>30</v>
      </c>
      <c r="C33" s="582">
        <v>1496.47</v>
      </c>
      <c r="D33" s="582">
        <v>1244.3499999999999</v>
      </c>
      <c r="E33" s="577" t="s">
        <v>22</v>
      </c>
      <c r="F33" s="534" t="s">
        <v>22</v>
      </c>
      <c r="H33" s="583" t="s">
        <v>30</v>
      </c>
      <c r="I33" s="582">
        <v>374.11999999999989</v>
      </c>
      <c r="J33" s="514">
        <v>311.09000000000015</v>
      </c>
      <c r="K33" s="577" t="s">
        <v>22</v>
      </c>
      <c r="L33" s="534" t="s">
        <v>22</v>
      </c>
      <c r="N33" s="42"/>
      <c r="O33" s="42"/>
    </row>
    <row r="34" spans="2:15" x14ac:dyDescent="0.2">
      <c r="B34" s="542" t="s">
        <v>31</v>
      </c>
      <c r="C34" s="582">
        <v>973.02</v>
      </c>
      <c r="D34" s="582">
        <v>781.32</v>
      </c>
      <c r="E34" s="577" t="s">
        <v>22</v>
      </c>
      <c r="F34" s="534" t="s">
        <v>22</v>
      </c>
      <c r="H34" s="583" t="s">
        <v>31</v>
      </c>
      <c r="I34" s="582">
        <v>243.25</v>
      </c>
      <c r="J34" s="514">
        <v>195.32999999999993</v>
      </c>
      <c r="K34" s="577" t="s">
        <v>22</v>
      </c>
      <c r="L34" s="534" t="s">
        <v>22</v>
      </c>
      <c r="N34" s="42"/>
      <c r="O34" s="42"/>
    </row>
    <row r="35" spans="2:15" x14ac:dyDescent="0.2">
      <c r="B35" s="542" t="s">
        <v>32</v>
      </c>
      <c r="C35" s="582">
        <v>1343.57</v>
      </c>
      <c r="D35" s="582">
        <v>1091.45</v>
      </c>
      <c r="E35" s="577" t="s">
        <v>22</v>
      </c>
      <c r="F35" s="534" t="s">
        <v>22</v>
      </c>
      <c r="H35" s="583" t="s">
        <v>32</v>
      </c>
      <c r="I35" s="582">
        <v>335.8900000000001</v>
      </c>
      <c r="J35" s="514">
        <v>272.8599999999999</v>
      </c>
      <c r="K35" s="577" t="s">
        <v>22</v>
      </c>
      <c r="L35" s="534" t="s">
        <v>22</v>
      </c>
      <c r="N35" s="42"/>
      <c r="O35" s="42"/>
    </row>
    <row r="36" spans="2:15" x14ac:dyDescent="0.2">
      <c r="B36" s="542" t="s">
        <v>33</v>
      </c>
      <c r="C36" s="582">
        <v>1037.75</v>
      </c>
      <c r="D36" s="582">
        <v>785.62</v>
      </c>
      <c r="E36" s="579" t="s">
        <v>22</v>
      </c>
      <c r="F36" s="536" t="s">
        <v>22</v>
      </c>
      <c r="H36" s="584" t="s">
        <v>33</v>
      </c>
      <c r="I36" s="582">
        <v>259.44000000000005</v>
      </c>
      <c r="J36" s="514">
        <v>196.40999999999997</v>
      </c>
      <c r="K36" s="579" t="s">
        <v>22</v>
      </c>
      <c r="L36" s="536" t="s">
        <v>22</v>
      </c>
      <c r="N36" s="42"/>
      <c r="O36" s="42"/>
    </row>
    <row r="37" spans="2:15" x14ac:dyDescent="0.2">
      <c r="B37" s="539" t="s">
        <v>34</v>
      </c>
      <c r="C37" s="582"/>
      <c r="D37" s="582"/>
      <c r="E37" s="580"/>
      <c r="F37" s="543"/>
      <c r="H37" s="540" t="s">
        <v>34</v>
      </c>
      <c r="I37" s="582"/>
      <c r="J37" s="514"/>
      <c r="K37" s="580"/>
      <c r="L37" s="543"/>
    </row>
    <row r="38" spans="2:15" x14ac:dyDescent="0.2">
      <c r="B38" s="575" t="s">
        <v>35</v>
      </c>
      <c r="C38" s="582">
        <v>295.45999999999998</v>
      </c>
      <c r="D38" s="582">
        <v>239.19</v>
      </c>
      <c r="E38" s="581" t="s">
        <v>22</v>
      </c>
      <c r="F38" s="532" t="s">
        <v>22</v>
      </c>
      <c r="H38" s="585" t="s">
        <v>35</v>
      </c>
      <c r="I38" s="582">
        <v>73.87</v>
      </c>
      <c r="J38" s="514">
        <v>59.800000000000011</v>
      </c>
      <c r="K38" s="581" t="s">
        <v>22</v>
      </c>
      <c r="L38" s="532" t="s">
        <v>22</v>
      </c>
      <c r="N38" s="544"/>
      <c r="O38" s="544"/>
    </row>
    <row r="39" spans="2:15" x14ac:dyDescent="0.2">
      <c r="B39" s="542" t="s">
        <v>36</v>
      </c>
      <c r="C39" s="582">
        <v>590.92999999999995</v>
      </c>
      <c r="D39" s="582">
        <v>478.38</v>
      </c>
      <c r="E39" s="577" t="s">
        <v>22</v>
      </c>
      <c r="F39" s="534" t="s">
        <v>22</v>
      </c>
      <c r="H39" s="583" t="s">
        <v>36</v>
      </c>
      <c r="I39" s="582">
        <v>147.73000000000002</v>
      </c>
      <c r="J39" s="514">
        <v>119.59000000000003</v>
      </c>
      <c r="K39" s="577" t="s">
        <v>22</v>
      </c>
      <c r="L39" s="534" t="s">
        <v>22</v>
      </c>
    </row>
    <row r="40" spans="2:15" x14ac:dyDescent="0.2">
      <c r="B40" s="542" t="s">
        <v>37</v>
      </c>
      <c r="C40" s="582">
        <v>1125.92</v>
      </c>
      <c r="D40" s="582">
        <v>934.22</v>
      </c>
      <c r="E40" s="577" t="s">
        <v>22</v>
      </c>
      <c r="F40" s="534" t="s">
        <v>22</v>
      </c>
      <c r="H40" s="583" t="s">
        <v>37</v>
      </c>
      <c r="I40" s="582">
        <v>281.48</v>
      </c>
      <c r="J40" s="514">
        <v>233.55999999999995</v>
      </c>
      <c r="K40" s="577" t="s">
        <v>22</v>
      </c>
      <c r="L40" s="534" t="s">
        <v>22</v>
      </c>
    </row>
    <row r="41" spans="2:15" x14ac:dyDescent="0.2">
      <c r="B41" s="542" t="s">
        <v>38</v>
      </c>
      <c r="C41" s="582">
        <v>1496.47</v>
      </c>
      <c r="D41" s="582">
        <v>1244.3499999999999</v>
      </c>
      <c r="E41" s="577" t="s">
        <v>22</v>
      </c>
      <c r="F41" s="534" t="s">
        <v>22</v>
      </c>
      <c r="H41" s="583" t="s">
        <v>38</v>
      </c>
      <c r="I41" s="582">
        <v>374.11999999999989</v>
      </c>
      <c r="J41" s="514">
        <v>311.09000000000015</v>
      </c>
      <c r="K41" s="577" t="s">
        <v>22</v>
      </c>
      <c r="L41" s="534" t="s">
        <v>22</v>
      </c>
    </row>
    <row r="42" spans="2:15" x14ac:dyDescent="0.2">
      <c r="B42" s="542" t="s">
        <v>39</v>
      </c>
      <c r="C42" s="582">
        <v>961.48</v>
      </c>
      <c r="D42" s="582">
        <v>788.51</v>
      </c>
      <c r="E42" s="577" t="s">
        <v>22</v>
      </c>
      <c r="F42" s="534" t="s">
        <v>22</v>
      </c>
      <c r="H42" s="583" t="s">
        <v>39</v>
      </c>
      <c r="I42" s="582">
        <v>240.36999999999989</v>
      </c>
      <c r="J42" s="514">
        <v>197.13</v>
      </c>
      <c r="K42" s="577" t="s">
        <v>22</v>
      </c>
      <c r="L42" s="534" t="s">
        <v>22</v>
      </c>
    </row>
    <row r="43" spans="2:15" x14ac:dyDescent="0.2">
      <c r="B43" s="542" t="s">
        <v>40</v>
      </c>
      <c r="C43" s="582">
        <v>437.93</v>
      </c>
      <c r="D43" s="582">
        <v>325.47000000000003</v>
      </c>
      <c r="E43" s="577" t="s">
        <v>22</v>
      </c>
      <c r="F43" s="534" t="s">
        <v>22</v>
      </c>
      <c r="H43" s="583" t="s">
        <v>40</v>
      </c>
      <c r="I43" s="582">
        <v>109.47999999999996</v>
      </c>
      <c r="J43" s="514">
        <v>81.369999999999948</v>
      </c>
      <c r="K43" s="577" t="s">
        <v>22</v>
      </c>
      <c r="L43" s="534" t="s">
        <v>22</v>
      </c>
    </row>
    <row r="44" spans="2:15" x14ac:dyDescent="0.2">
      <c r="B44" s="542" t="s">
        <v>41</v>
      </c>
      <c r="C44" s="582">
        <v>808.58</v>
      </c>
      <c r="D44" s="582">
        <v>635.6</v>
      </c>
      <c r="E44" s="577" t="s">
        <v>22</v>
      </c>
      <c r="F44" s="534" t="s">
        <v>22</v>
      </c>
      <c r="H44" s="583" t="s">
        <v>41</v>
      </c>
      <c r="I44" s="582">
        <v>202.14</v>
      </c>
      <c r="J44" s="514">
        <v>158.89999999999998</v>
      </c>
      <c r="K44" s="577" t="s">
        <v>22</v>
      </c>
      <c r="L44" s="534" t="s">
        <v>22</v>
      </c>
    </row>
    <row r="45" spans="2:15" x14ac:dyDescent="0.2">
      <c r="B45" s="576" t="s">
        <v>42</v>
      </c>
      <c r="C45" s="582">
        <v>886.39</v>
      </c>
      <c r="D45" s="582">
        <v>717.58</v>
      </c>
      <c r="E45" s="577" t="s">
        <v>22</v>
      </c>
      <c r="F45" s="534" t="s">
        <v>22</v>
      </c>
      <c r="H45" s="583" t="s">
        <v>42</v>
      </c>
      <c r="I45" s="582">
        <v>221.60000000000002</v>
      </c>
      <c r="J45" s="514">
        <v>179.39</v>
      </c>
      <c r="K45" s="577" t="s">
        <v>22</v>
      </c>
      <c r="L45" s="534" t="s">
        <v>22</v>
      </c>
    </row>
    <row r="46" spans="2:15" x14ac:dyDescent="0.2">
      <c r="B46" s="542" t="s">
        <v>43</v>
      </c>
      <c r="C46" s="582">
        <v>142.55000000000001</v>
      </c>
      <c r="D46" s="582">
        <v>86.29</v>
      </c>
      <c r="E46" s="577" t="s">
        <v>22</v>
      </c>
      <c r="F46" s="534" t="s">
        <v>22</v>
      </c>
      <c r="H46" s="583" t="s">
        <v>43</v>
      </c>
      <c r="I46" s="582">
        <v>35.639999999999986</v>
      </c>
      <c r="J46" s="514">
        <v>21.569999999999993</v>
      </c>
      <c r="K46" s="577" t="s">
        <v>22</v>
      </c>
      <c r="L46" s="534" t="s">
        <v>22</v>
      </c>
    </row>
    <row r="47" spans="2:15" x14ac:dyDescent="0.2">
      <c r="B47" s="542" t="s">
        <v>44</v>
      </c>
      <c r="C47" s="582">
        <v>285.11</v>
      </c>
      <c r="D47" s="582">
        <v>172.56</v>
      </c>
      <c r="E47" s="577" t="s">
        <v>22</v>
      </c>
      <c r="F47" s="534" t="s">
        <v>22</v>
      </c>
      <c r="H47" s="583" t="s">
        <v>44</v>
      </c>
      <c r="I47" s="582">
        <v>71.279999999999973</v>
      </c>
      <c r="J47" s="514">
        <v>43.139999999999986</v>
      </c>
      <c r="K47" s="577" t="s">
        <v>22</v>
      </c>
      <c r="L47" s="534" t="s">
        <v>22</v>
      </c>
    </row>
    <row r="48" spans="2:15" x14ac:dyDescent="0.2">
      <c r="B48" s="542" t="s">
        <v>45</v>
      </c>
      <c r="C48" s="582">
        <v>973.02</v>
      </c>
      <c r="D48" s="582">
        <v>781.32</v>
      </c>
      <c r="E48" s="577" t="s">
        <v>22</v>
      </c>
      <c r="F48" s="534" t="s">
        <v>22</v>
      </c>
      <c r="H48" s="583" t="s">
        <v>45</v>
      </c>
      <c r="I48" s="582">
        <v>243.25</v>
      </c>
      <c r="J48" s="514">
        <v>195.32999999999993</v>
      </c>
      <c r="K48" s="577" t="s">
        <v>22</v>
      </c>
      <c r="L48" s="534" t="s">
        <v>22</v>
      </c>
    </row>
    <row r="49" spans="1:15" x14ac:dyDescent="0.2">
      <c r="B49" s="542" t="s">
        <v>46</v>
      </c>
      <c r="C49" s="582">
        <v>1343.57</v>
      </c>
      <c r="D49" s="582">
        <v>1091.45</v>
      </c>
      <c r="E49" s="577" t="s">
        <v>22</v>
      </c>
      <c r="F49" s="534" t="s">
        <v>22</v>
      </c>
      <c r="H49" s="583" t="s">
        <v>46</v>
      </c>
      <c r="I49" s="582">
        <v>335.8900000000001</v>
      </c>
      <c r="J49" s="514">
        <v>272.8599999999999</v>
      </c>
      <c r="K49" s="577" t="s">
        <v>22</v>
      </c>
      <c r="L49" s="534" t="s">
        <v>22</v>
      </c>
    </row>
    <row r="50" spans="1:15" x14ac:dyDescent="0.2">
      <c r="B50" s="545" t="s">
        <v>47</v>
      </c>
      <c r="C50" s="582">
        <v>655.66</v>
      </c>
      <c r="D50" s="582">
        <v>482.69</v>
      </c>
      <c r="E50" s="579" t="s">
        <v>22</v>
      </c>
      <c r="F50" s="536" t="s">
        <v>22</v>
      </c>
      <c r="H50" s="584" t="s">
        <v>47</v>
      </c>
      <c r="I50" s="582">
        <v>163.92000000000007</v>
      </c>
      <c r="J50" s="514">
        <v>120.67000000000002</v>
      </c>
      <c r="K50" s="579" t="s">
        <v>22</v>
      </c>
      <c r="L50" s="536" t="s">
        <v>22</v>
      </c>
    </row>
    <row r="51" spans="1:15" x14ac:dyDescent="0.2">
      <c r="H51" s="11"/>
    </row>
    <row r="52" spans="1:15" ht="18" x14ac:dyDescent="0.25">
      <c r="A52" s="11"/>
      <c r="B52" s="546" t="s">
        <v>48</v>
      </c>
      <c r="C52" s="547"/>
      <c r="D52" s="547"/>
      <c r="E52" s="548"/>
      <c r="F52" s="11"/>
      <c r="G52" s="11"/>
      <c r="H52" s="546" t="s">
        <v>49</v>
      </c>
      <c r="I52" s="549"/>
      <c r="J52" s="550"/>
      <c r="K52" s="66"/>
      <c r="L52" s="546" t="s">
        <v>50</v>
      </c>
      <c r="M52" s="448"/>
      <c r="N52" s="551"/>
      <c r="O52" s="552"/>
    </row>
    <row r="53" spans="1:15" x14ac:dyDescent="0.2">
      <c r="A53" s="11"/>
      <c r="B53" s="468" t="s">
        <v>8</v>
      </c>
      <c r="C53" s="468"/>
      <c r="D53" s="468"/>
      <c r="E53" s="11"/>
      <c r="F53" s="11"/>
      <c r="G53" s="11"/>
      <c r="H53" s="529" t="s">
        <v>52</v>
      </c>
      <c r="I53" s="553" t="s">
        <v>53</v>
      </c>
      <c r="J53" s="553" t="s">
        <v>54</v>
      </c>
      <c r="K53" s="80"/>
      <c r="L53" s="452"/>
      <c r="M53" s="452" t="s">
        <v>8</v>
      </c>
      <c r="N53" s="452" t="s">
        <v>8</v>
      </c>
      <c r="O53" s="468"/>
    </row>
    <row r="54" spans="1:15" x14ac:dyDescent="0.2">
      <c r="A54" s="11"/>
      <c r="B54" s="554"/>
      <c r="C54" s="554"/>
      <c r="D54" s="554"/>
      <c r="E54" s="11"/>
      <c r="F54" s="11"/>
      <c r="G54" s="11"/>
      <c r="H54" s="452"/>
      <c r="I54" s="454" t="s">
        <v>8</v>
      </c>
      <c r="J54" s="455"/>
      <c r="K54" s="80"/>
      <c r="L54" s="81"/>
      <c r="M54" s="81" t="s">
        <v>8</v>
      </c>
      <c r="N54" s="81" t="s">
        <v>8</v>
      </c>
      <c r="O54" s="11"/>
    </row>
    <row r="55" spans="1:15" x14ac:dyDescent="0.2">
      <c r="A55" s="11"/>
      <c r="B55" s="555" t="s">
        <v>55</v>
      </c>
      <c r="C55" s="556" t="s">
        <v>56</v>
      </c>
      <c r="D55" s="556" t="s">
        <v>57</v>
      </c>
      <c r="E55" s="557"/>
      <c r="F55" s="558" t="s">
        <v>8</v>
      </c>
      <c r="G55" s="66"/>
      <c r="H55" s="559" t="s">
        <v>20</v>
      </c>
      <c r="I55" s="458" t="s">
        <v>58</v>
      </c>
      <c r="J55" s="458" t="s">
        <v>58</v>
      </c>
      <c r="K55" s="90"/>
      <c r="L55" s="568" t="s">
        <v>20</v>
      </c>
      <c r="M55" s="598">
        <v>2.3E-3</v>
      </c>
      <c r="N55" s="600">
        <v>0.10615384615384614</v>
      </c>
      <c r="O55" s="565"/>
    </row>
    <row r="56" spans="1:15" x14ac:dyDescent="0.2">
      <c r="A56" s="11"/>
      <c r="B56" s="561" t="s">
        <v>59</v>
      </c>
      <c r="C56" s="452"/>
      <c r="D56" s="452"/>
      <c r="E56" s="8" t="s">
        <v>8</v>
      </c>
      <c r="F56" s="11"/>
      <c r="G56" s="66"/>
      <c r="H56" s="559" t="s">
        <v>60</v>
      </c>
      <c r="I56" s="562" t="s">
        <v>61</v>
      </c>
      <c r="J56" s="560"/>
      <c r="K56" s="563"/>
      <c r="L56" s="560" t="s">
        <v>60</v>
      </c>
      <c r="M56" s="564" t="s">
        <v>62</v>
      </c>
      <c r="N56" s="564" t="s">
        <v>63</v>
      </c>
      <c r="O56" s="565"/>
    </row>
    <row r="57" spans="1:15" x14ac:dyDescent="0.2">
      <c r="A57" s="11"/>
      <c r="B57" s="227" t="s">
        <v>64</v>
      </c>
      <c r="C57" s="514">
        <v>15.56</v>
      </c>
      <c r="D57" s="582">
        <v>33.71</v>
      </c>
      <c r="E57" s="8" t="s">
        <v>8</v>
      </c>
      <c r="F57" s="566" t="s">
        <v>8</v>
      </c>
      <c r="G57" s="66"/>
      <c r="H57" s="588" t="s">
        <v>65</v>
      </c>
      <c r="I57" s="594">
        <v>8.1199999999999994E-2</v>
      </c>
      <c r="J57" s="586">
        <v>4.2199999999999998E-3</v>
      </c>
      <c r="K57" s="118"/>
      <c r="L57" s="81" t="s">
        <v>66</v>
      </c>
      <c r="M57" s="564" t="s">
        <v>67</v>
      </c>
      <c r="N57" s="564" t="s">
        <v>68</v>
      </c>
      <c r="O57" s="565"/>
    </row>
    <row r="58" spans="1:15" x14ac:dyDescent="0.2">
      <c r="A58" s="11"/>
      <c r="B58" s="227" t="s">
        <v>69</v>
      </c>
      <c r="C58" s="514">
        <v>28.62</v>
      </c>
      <c r="D58" s="582">
        <v>62.01</v>
      </c>
      <c r="E58" s="11" t="s">
        <v>8</v>
      </c>
      <c r="F58" s="566" t="s">
        <v>8</v>
      </c>
      <c r="G58" s="66"/>
      <c r="H58" s="589" t="s">
        <v>70</v>
      </c>
      <c r="I58" s="595">
        <v>2.700000000000001E-2</v>
      </c>
      <c r="J58" s="595">
        <v>1.4099999999999998E-3</v>
      </c>
      <c r="K58" s="567"/>
      <c r="L58" s="81" t="s">
        <v>71</v>
      </c>
      <c r="M58" s="81"/>
      <c r="N58" s="81"/>
      <c r="O58" s="11"/>
    </row>
    <row r="59" spans="1:15" x14ac:dyDescent="0.2">
      <c r="A59" s="11"/>
      <c r="B59" s="227" t="s">
        <v>72</v>
      </c>
      <c r="C59" s="514">
        <v>54.23</v>
      </c>
      <c r="D59" s="582">
        <v>117.5</v>
      </c>
      <c r="E59" s="566"/>
      <c r="F59" s="566" t="s">
        <v>8</v>
      </c>
      <c r="G59" s="66"/>
      <c r="H59" s="590" t="s">
        <v>73</v>
      </c>
      <c r="I59" s="594">
        <v>0.1082</v>
      </c>
      <c r="J59" s="594">
        <v>5.6299999999999996E-3</v>
      </c>
      <c r="K59" s="118"/>
      <c r="L59" s="114"/>
      <c r="M59" s="114"/>
      <c r="N59" s="114"/>
      <c r="O59" s="11"/>
    </row>
    <row r="60" spans="1:15" ht="18" x14ac:dyDescent="0.25">
      <c r="A60" s="11"/>
      <c r="B60" s="227" t="s">
        <v>74</v>
      </c>
      <c r="C60" s="587"/>
      <c r="D60" s="582"/>
      <c r="E60" s="11"/>
      <c r="F60" s="11" t="s">
        <v>8</v>
      </c>
      <c r="G60" s="66"/>
      <c r="H60" s="591" t="s">
        <v>75</v>
      </c>
      <c r="I60" s="594">
        <v>0.2195</v>
      </c>
      <c r="J60" s="593" t="s">
        <v>76</v>
      </c>
      <c r="K60" s="118"/>
      <c r="L60" s="569" t="s">
        <v>77</v>
      </c>
      <c r="M60" s="448"/>
      <c r="N60" s="570"/>
      <c r="O60" s="552"/>
    </row>
    <row r="61" spans="1:15" x14ac:dyDescent="0.2">
      <c r="A61" s="11"/>
      <c r="B61" s="227" t="s">
        <v>64</v>
      </c>
      <c r="C61" s="514">
        <v>15.87</v>
      </c>
      <c r="D61" s="582">
        <v>34.380000000000003</v>
      </c>
      <c r="E61" s="566" t="s">
        <v>8</v>
      </c>
      <c r="F61" s="566" t="s">
        <v>8</v>
      </c>
      <c r="G61" s="66"/>
      <c r="H61" s="588" t="s">
        <v>78</v>
      </c>
      <c r="I61" s="593" t="s">
        <v>76</v>
      </c>
      <c r="J61" s="594"/>
      <c r="K61" s="124"/>
      <c r="L61" s="561" t="s">
        <v>79</v>
      </c>
      <c r="M61" s="468"/>
      <c r="N61" s="469"/>
      <c r="O61" s="468"/>
    </row>
    <row r="62" spans="1:15" x14ac:dyDescent="0.2">
      <c r="A62" s="11"/>
      <c r="B62" s="227" t="s">
        <v>69</v>
      </c>
      <c r="C62" s="514">
        <v>29.19</v>
      </c>
      <c r="D62" s="582">
        <v>63.25</v>
      </c>
      <c r="E62" s="566" t="s">
        <v>8</v>
      </c>
      <c r="F62" s="566" t="s">
        <v>8</v>
      </c>
      <c r="G62" s="66"/>
      <c r="H62" s="592" t="s">
        <v>80</v>
      </c>
      <c r="I62" s="594">
        <v>0.2195</v>
      </c>
      <c r="J62" s="594" t="s">
        <v>8</v>
      </c>
      <c r="K62" s="124"/>
      <c r="L62" s="227" t="s">
        <v>81</v>
      </c>
      <c r="M62" s="597">
        <v>1.2</v>
      </c>
      <c r="N62" s="563" t="s">
        <v>8</v>
      </c>
      <c r="O62" s="566"/>
    </row>
    <row r="63" spans="1:15" x14ac:dyDescent="0.2">
      <c r="A63" s="11"/>
      <c r="B63" s="571" t="s">
        <v>72</v>
      </c>
      <c r="C63" s="514">
        <v>55.31</v>
      </c>
      <c r="D63" s="582">
        <v>119.85</v>
      </c>
      <c r="E63" s="566" t="s">
        <v>8</v>
      </c>
      <c r="F63" s="566" t="s">
        <v>8</v>
      </c>
      <c r="G63" s="66"/>
      <c r="H63" s="588" t="s">
        <v>82</v>
      </c>
      <c r="I63" s="594">
        <v>0.23449999999999999</v>
      </c>
      <c r="J63" s="586" t="s">
        <v>8</v>
      </c>
      <c r="K63" s="11"/>
      <c r="L63" s="227" t="s">
        <v>76</v>
      </c>
      <c r="M63" s="599">
        <v>2.6</v>
      </c>
      <c r="N63" s="596" t="s">
        <v>8</v>
      </c>
      <c r="O63" s="566"/>
    </row>
    <row r="64" spans="1:15" x14ac:dyDescent="0.2">
      <c r="A64" s="11"/>
      <c r="B64" s="11"/>
      <c r="C64" s="11"/>
      <c r="D64" s="11"/>
      <c r="E64" s="11"/>
      <c r="F64" s="11"/>
      <c r="G64" s="66"/>
      <c r="H64" s="561" t="s">
        <v>83</v>
      </c>
      <c r="I64" s="11"/>
      <c r="J64" s="11"/>
      <c r="K64" s="468"/>
      <c r="L64" s="468"/>
      <c r="M64" s="11"/>
      <c r="N64" s="469"/>
      <c r="O64" s="11"/>
    </row>
    <row r="65" spans="1:15" x14ac:dyDescent="0.2">
      <c r="A65" s="11"/>
      <c r="B65" s="572"/>
      <c r="C65" s="558"/>
      <c r="D65" s="558"/>
      <c r="E65" s="566"/>
      <c r="F65" s="11"/>
      <c r="G65" s="11"/>
      <c r="H65" s="571" t="s">
        <v>84</v>
      </c>
      <c r="I65" s="554"/>
      <c r="J65" s="554"/>
      <c r="K65" s="554"/>
      <c r="L65" s="554"/>
      <c r="M65" s="554"/>
      <c r="N65" s="573"/>
      <c r="O65" s="11"/>
    </row>
  </sheetData>
  <sheetProtection algorithmName="SHA-512" hashValue="zp/hb9EvPXhV5Ovd/u6bFN/iNrDGmxd6VLDlMyINtwIOv/0KFaYhey10/CgEyFpmrQthVQGSnEPIhxgoxOb2VQ==" saltValue="tqf3SzwhdEUsWU6ZpYATAg==" spinCount="100000" sheet="1" objects="1" scenarios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90104-87B0-4E06-BD97-A65790E27C4F}">
  <sheetPr>
    <tabColor theme="7" tint="0.59999389629810485"/>
  </sheetPr>
  <dimension ref="A1:O65"/>
  <sheetViews>
    <sheetView topLeftCell="A4" workbookViewId="0"/>
  </sheetViews>
  <sheetFormatPr defaultColWidth="9.140625" defaultRowHeight="14.25" x14ac:dyDescent="0.2"/>
  <cols>
    <col min="1" max="1" width="9.140625" style="516"/>
    <col min="2" max="6" width="17.7109375" style="516" customWidth="1"/>
    <col min="7" max="7" width="9.140625" style="516"/>
    <col min="8" max="12" width="17.7109375" style="516" customWidth="1"/>
    <col min="13" max="13" width="9.140625" style="516"/>
    <col min="14" max="14" width="11.85546875" style="516" bestFit="1" customWidth="1"/>
    <col min="15" max="16384" width="9.140625" style="516"/>
  </cols>
  <sheetData>
    <row r="1" spans="1:12" ht="15" x14ac:dyDescent="0.25">
      <c r="A1" s="601" t="s">
        <v>1282</v>
      </c>
    </row>
    <row r="2" spans="1:12" x14ac:dyDescent="0.2">
      <c r="A2" s="516" t="s">
        <v>1284</v>
      </c>
    </row>
    <row r="9" spans="1:12" ht="18" x14ac:dyDescent="0.25">
      <c r="A9" s="515" t="s">
        <v>1524</v>
      </c>
      <c r="B9" s="11"/>
      <c r="L9" s="517"/>
    </row>
    <row r="11" spans="1:12" x14ac:dyDescent="0.2">
      <c r="A11" s="518"/>
      <c r="B11" s="519" t="s">
        <v>11</v>
      </c>
      <c r="C11" s="520"/>
      <c r="D11" s="520"/>
      <c r="E11" s="520"/>
      <c r="F11" s="521"/>
      <c r="H11" s="519" t="s">
        <v>12</v>
      </c>
      <c r="I11" s="520"/>
      <c r="J11" s="520"/>
      <c r="K11" s="520"/>
      <c r="L11" s="521"/>
    </row>
    <row r="12" spans="1:12" x14ac:dyDescent="0.2">
      <c r="B12" s="522"/>
      <c r="C12" s="523" t="s">
        <v>8</v>
      </c>
      <c r="D12" s="523" t="s">
        <v>8</v>
      </c>
      <c r="E12" s="523" t="s">
        <v>8</v>
      </c>
      <c r="F12" s="523"/>
      <c r="H12" s="522"/>
      <c r="I12" s="523" t="s">
        <v>8</v>
      </c>
      <c r="J12" s="523" t="s">
        <v>8</v>
      </c>
      <c r="K12" s="523" t="s">
        <v>8</v>
      </c>
      <c r="L12" s="523"/>
    </row>
    <row r="13" spans="1:12" x14ac:dyDescent="0.2">
      <c r="B13" s="524" t="s">
        <v>8</v>
      </c>
      <c r="C13" s="525" t="s">
        <v>8</v>
      </c>
      <c r="D13" s="526" t="s">
        <v>13</v>
      </c>
      <c r="E13" s="526" t="s">
        <v>14</v>
      </c>
      <c r="F13" s="524"/>
      <c r="H13" s="524" t="s">
        <v>8</v>
      </c>
      <c r="I13" s="525" t="s">
        <v>8</v>
      </c>
      <c r="J13" s="526" t="s">
        <v>13</v>
      </c>
      <c r="K13" s="526" t="s">
        <v>14</v>
      </c>
      <c r="L13" s="524"/>
    </row>
    <row r="14" spans="1:12" x14ac:dyDescent="0.2">
      <c r="B14" s="527" t="s">
        <v>15</v>
      </c>
      <c r="C14" s="528" t="s">
        <v>16</v>
      </c>
      <c r="D14" s="528" t="s">
        <v>17</v>
      </c>
      <c r="E14" s="528" t="s">
        <v>18</v>
      </c>
      <c r="F14" s="528" t="s">
        <v>19</v>
      </c>
      <c r="H14" s="527" t="s">
        <v>15</v>
      </c>
      <c r="I14" s="528" t="s">
        <v>16</v>
      </c>
      <c r="J14" s="528" t="s">
        <v>17</v>
      </c>
      <c r="K14" s="528" t="s">
        <v>18</v>
      </c>
      <c r="L14" s="528" t="s">
        <v>19</v>
      </c>
    </row>
    <row r="15" spans="1:12" x14ac:dyDescent="0.2">
      <c r="B15" s="529" t="s">
        <v>20</v>
      </c>
      <c r="C15" s="530"/>
      <c r="D15" s="529"/>
      <c r="E15" s="529"/>
      <c r="F15" s="529"/>
      <c r="H15" s="529" t="s">
        <v>20</v>
      </c>
      <c r="I15" s="530"/>
      <c r="J15" s="529"/>
      <c r="K15" s="529"/>
      <c r="L15" s="529"/>
    </row>
    <row r="16" spans="1:12" x14ac:dyDescent="0.2">
      <c r="B16" s="531" t="s">
        <v>21</v>
      </c>
      <c r="C16" s="514">
        <v>383.28800000000001</v>
      </c>
      <c r="D16" s="513">
        <v>320.78400000000005</v>
      </c>
      <c r="E16" s="532" t="s">
        <v>22</v>
      </c>
      <c r="F16" s="532" t="s">
        <v>22</v>
      </c>
      <c r="H16" s="533" t="s">
        <v>21</v>
      </c>
      <c r="I16" s="514">
        <v>95.822000000000003</v>
      </c>
      <c r="J16" s="513">
        <v>80.196000000000012</v>
      </c>
      <c r="K16" s="532" t="s">
        <v>22</v>
      </c>
      <c r="L16" s="532" t="s">
        <v>22</v>
      </c>
    </row>
    <row r="17" spans="2:15" x14ac:dyDescent="0.2">
      <c r="B17" s="531" t="s">
        <v>23</v>
      </c>
      <c r="C17" s="514">
        <v>766.57600000000002</v>
      </c>
      <c r="D17" s="513">
        <v>641.56000000000006</v>
      </c>
      <c r="E17" s="534" t="s">
        <v>22</v>
      </c>
      <c r="F17" s="534" t="s">
        <v>22</v>
      </c>
      <c r="H17" s="531" t="s">
        <v>23</v>
      </c>
      <c r="I17" s="514">
        <v>191.64400000000001</v>
      </c>
      <c r="J17" s="513">
        <v>160.39000000000001</v>
      </c>
      <c r="K17" s="534" t="s">
        <v>22</v>
      </c>
      <c r="L17" s="534" t="s">
        <v>22</v>
      </c>
    </row>
    <row r="18" spans="2:15" x14ac:dyDescent="0.2">
      <c r="B18" s="535" t="s">
        <v>24</v>
      </c>
      <c r="C18" s="514">
        <v>1054.0319999999999</v>
      </c>
      <c r="D18" s="513">
        <v>882.14400000000012</v>
      </c>
      <c r="E18" s="536" t="s">
        <v>22</v>
      </c>
      <c r="F18" s="536" t="s">
        <v>22</v>
      </c>
      <c r="H18" s="535" t="s">
        <v>24</v>
      </c>
      <c r="I18" s="514">
        <v>263.50799999999998</v>
      </c>
      <c r="J18" s="513">
        <v>220.53600000000003</v>
      </c>
      <c r="K18" s="536" t="s">
        <v>22</v>
      </c>
      <c r="L18" s="536" t="s">
        <v>22</v>
      </c>
    </row>
    <row r="20" spans="2:15" x14ac:dyDescent="0.2">
      <c r="B20" s="519" t="s">
        <v>26</v>
      </c>
      <c r="C20" s="520"/>
      <c r="D20" s="520"/>
      <c r="E20" s="520"/>
      <c r="F20" s="520"/>
      <c r="H20" s="519" t="s">
        <v>27</v>
      </c>
      <c r="I20" s="520"/>
      <c r="J20" s="520"/>
      <c r="K20" s="520"/>
      <c r="L20" s="520"/>
    </row>
    <row r="21" spans="2:15" x14ac:dyDescent="0.2">
      <c r="B21" s="522"/>
      <c r="C21" s="523" t="s">
        <v>8</v>
      </c>
      <c r="D21" s="523" t="s">
        <v>8</v>
      </c>
      <c r="E21" s="523" t="s">
        <v>8</v>
      </c>
      <c r="F21" s="523"/>
      <c r="H21" s="522"/>
      <c r="I21" s="523" t="s">
        <v>8</v>
      </c>
      <c r="J21" s="523" t="s">
        <v>8</v>
      </c>
      <c r="K21" s="523" t="s">
        <v>8</v>
      </c>
      <c r="L21" s="523"/>
    </row>
    <row r="22" spans="2:15" x14ac:dyDescent="0.2">
      <c r="B22" s="524" t="s">
        <v>8</v>
      </c>
      <c r="C22" s="525" t="s">
        <v>8</v>
      </c>
      <c r="D22" s="526" t="s">
        <v>13</v>
      </c>
      <c r="E22" s="526" t="s">
        <v>14</v>
      </c>
      <c r="F22" s="524"/>
      <c r="H22" s="524" t="s">
        <v>8</v>
      </c>
      <c r="I22" s="525" t="s">
        <v>8</v>
      </c>
      <c r="J22" s="526" t="s">
        <v>13</v>
      </c>
      <c r="K22" s="526" t="s">
        <v>14</v>
      </c>
      <c r="L22" s="524"/>
    </row>
    <row r="23" spans="2:15" x14ac:dyDescent="0.2">
      <c r="B23" s="527" t="s">
        <v>15</v>
      </c>
      <c r="C23" s="528" t="s">
        <v>16</v>
      </c>
      <c r="D23" s="528" t="s">
        <v>17</v>
      </c>
      <c r="E23" s="528" t="s">
        <v>18</v>
      </c>
      <c r="F23" s="528" t="s">
        <v>19</v>
      </c>
      <c r="H23" s="527" t="s">
        <v>15</v>
      </c>
      <c r="I23" s="528" t="s">
        <v>16</v>
      </c>
      <c r="J23" s="528" t="s">
        <v>17</v>
      </c>
      <c r="K23" s="528" t="s">
        <v>18</v>
      </c>
      <c r="L23" s="528" t="s">
        <v>19</v>
      </c>
    </row>
    <row r="24" spans="2:15" x14ac:dyDescent="0.2">
      <c r="B24" s="537" t="s">
        <v>20</v>
      </c>
      <c r="C24" s="538"/>
      <c r="D24" s="538"/>
      <c r="E24" s="537"/>
      <c r="F24" s="537"/>
      <c r="H24" s="537" t="s">
        <v>20</v>
      </c>
      <c r="I24" s="538"/>
      <c r="J24" s="538"/>
      <c r="K24" s="537"/>
      <c r="L24" s="537"/>
    </row>
    <row r="25" spans="2:15" x14ac:dyDescent="0.2">
      <c r="B25" s="542" t="s">
        <v>21</v>
      </c>
      <c r="C25" s="582">
        <v>830.46</v>
      </c>
      <c r="D25" s="582">
        <v>695.03</v>
      </c>
      <c r="E25" s="577" t="s">
        <v>22</v>
      </c>
      <c r="F25" s="534" t="s">
        <v>22</v>
      </c>
      <c r="H25" s="583" t="s">
        <v>21</v>
      </c>
      <c r="I25" s="582">
        <v>207.6099999999999</v>
      </c>
      <c r="J25" s="514">
        <v>173.76</v>
      </c>
      <c r="K25" s="577" t="s">
        <v>22</v>
      </c>
      <c r="L25" s="534" t="s">
        <v>22</v>
      </c>
    </row>
    <row r="26" spans="2:15" x14ac:dyDescent="0.2">
      <c r="B26" s="542" t="s">
        <v>23</v>
      </c>
      <c r="C26" s="582">
        <v>1660.91</v>
      </c>
      <c r="D26" s="582">
        <v>1390.05</v>
      </c>
      <c r="E26" s="577" t="s">
        <v>22</v>
      </c>
      <c r="F26" s="534" t="s">
        <v>22</v>
      </c>
      <c r="H26" s="583" t="s">
        <v>23</v>
      </c>
      <c r="I26" s="582">
        <v>415.22999999999979</v>
      </c>
      <c r="J26" s="514">
        <v>347.51</v>
      </c>
      <c r="K26" s="577" t="s">
        <v>22</v>
      </c>
      <c r="L26" s="534" t="s">
        <v>22</v>
      </c>
    </row>
    <row r="27" spans="2:15" x14ac:dyDescent="0.2">
      <c r="B27" s="542" t="s">
        <v>24</v>
      </c>
      <c r="C27" s="582">
        <v>2283.7399999999998</v>
      </c>
      <c r="D27" s="582">
        <v>1911.32</v>
      </c>
      <c r="E27" s="577" t="s">
        <v>22</v>
      </c>
      <c r="F27" s="534" t="s">
        <v>22</v>
      </c>
      <c r="H27" s="583" t="s">
        <v>24</v>
      </c>
      <c r="I27" s="582">
        <v>570.94000000000005</v>
      </c>
      <c r="J27" s="514">
        <v>477.83000000000015</v>
      </c>
      <c r="K27" s="577" t="s">
        <v>22</v>
      </c>
      <c r="L27" s="534" t="s">
        <v>22</v>
      </c>
    </row>
    <row r="28" spans="2:15" x14ac:dyDescent="0.2">
      <c r="B28" s="539" t="s">
        <v>28</v>
      </c>
      <c r="C28" s="582"/>
      <c r="D28" s="582"/>
      <c r="E28" s="578"/>
      <c r="F28" s="541"/>
      <c r="H28" s="540" t="s">
        <v>28</v>
      </c>
      <c r="I28" s="582"/>
      <c r="J28" s="582"/>
      <c r="K28" s="578"/>
      <c r="L28" s="541"/>
    </row>
    <row r="29" spans="2:15" x14ac:dyDescent="0.2">
      <c r="B29" s="542" t="s">
        <v>21</v>
      </c>
      <c r="C29" s="582">
        <v>830.46</v>
      </c>
      <c r="D29" s="582">
        <v>695.03</v>
      </c>
      <c r="E29" s="577" t="s">
        <v>22</v>
      </c>
      <c r="F29" s="534" t="s">
        <v>22</v>
      </c>
      <c r="H29" s="583" t="s">
        <v>21</v>
      </c>
      <c r="I29" s="582">
        <v>207.6099999999999</v>
      </c>
      <c r="J29" s="514">
        <v>173.76</v>
      </c>
      <c r="K29" s="577" t="s">
        <v>22</v>
      </c>
      <c r="L29" s="534" t="s">
        <v>22</v>
      </c>
      <c r="N29" s="42"/>
      <c r="O29" s="42"/>
    </row>
    <row r="30" spans="2:15" x14ac:dyDescent="0.2">
      <c r="B30" s="542" t="s">
        <v>23</v>
      </c>
      <c r="C30" s="582">
        <v>1660.91</v>
      </c>
      <c r="D30" s="582">
        <v>1390.05</v>
      </c>
      <c r="E30" s="577" t="s">
        <v>22</v>
      </c>
      <c r="F30" s="534" t="s">
        <v>22</v>
      </c>
      <c r="H30" s="583" t="s">
        <v>23</v>
      </c>
      <c r="I30" s="582">
        <v>415.22999999999979</v>
      </c>
      <c r="J30" s="514">
        <v>347.51</v>
      </c>
      <c r="K30" s="577" t="s">
        <v>22</v>
      </c>
      <c r="L30" s="534" t="s">
        <v>22</v>
      </c>
      <c r="N30" s="42"/>
      <c r="O30" s="42"/>
    </row>
    <row r="31" spans="2:15" x14ac:dyDescent="0.2">
      <c r="B31" s="542" t="s">
        <v>24</v>
      </c>
      <c r="C31" s="582">
        <v>2283.7399999999998</v>
      </c>
      <c r="D31" s="582">
        <v>1911.32</v>
      </c>
      <c r="E31" s="577" t="s">
        <v>22</v>
      </c>
      <c r="F31" s="534" t="s">
        <v>22</v>
      </c>
      <c r="H31" s="583" t="s">
        <v>24</v>
      </c>
      <c r="I31" s="582">
        <v>570.94000000000005</v>
      </c>
      <c r="J31" s="514">
        <v>477.83000000000015</v>
      </c>
      <c r="K31" s="577" t="s">
        <v>22</v>
      </c>
      <c r="L31" s="534" t="s">
        <v>22</v>
      </c>
      <c r="N31" s="42"/>
      <c r="O31" s="42"/>
    </row>
    <row r="32" spans="2:15" x14ac:dyDescent="0.2">
      <c r="B32" s="542" t="s">
        <v>29</v>
      </c>
      <c r="C32" s="582">
        <v>1125.92</v>
      </c>
      <c r="D32" s="582">
        <v>934.22</v>
      </c>
      <c r="E32" s="577" t="s">
        <v>22</v>
      </c>
      <c r="F32" s="534" t="s">
        <v>22</v>
      </c>
      <c r="H32" s="583" t="s">
        <v>29</v>
      </c>
      <c r="I32" s="582">
        <v>281.48</v>
      </c>
      <c r="J32" s="514">
        <v>233.55999999999995</v>
      </c>
      <c r="K32" s="577" t="s">
        <v>22</v>
      </c>
      <c r="L32" s="534" t="s">
        <v>22</v>
      </c>
      <c r="N32" s="42"/>
      <c r="O32" s="42"/>
    </row>
    <row r="33" spans="2:15" x14ac:dyDescent="0.2">
      <c r="B33" s="574" t="s">
        <v>30</v>
      </c>
      <c r="C33" s="582">
        <v>1496.47</v>
      </c>
      <c r="D33" s="582">
        <v>1244.3499999999999</v>
      </c>
      <c r="E33" s="577" t="s">
        <v>22</v>
      </c>
      <c r="F33" s="534" t="s">
        <v>22</v>
      </c>
      <c r="H33" s="583" t="s">
        <v>30</v>
      </c>
      <c r="I33" s="582">
        <v>374.11999999999989</v>
      </c>
      <c r="J33" s="514">
        <v>311.09000000000015</v>
      </c>
      <c r="K33" s="577" t="s">
        <v>22</v>
      </c>
      <c r="L33" s="534" t="s">
        <v>22</v>
      </c>
      <c r="N33" s="42"/>
      <c r="O33" s="42"/>
    </row>
    <row r="34" spans="2:15" x14ac:dyDescent="0.2">
      <c r="B34" s="542" t="s">
        <v>31</v>
      </c>
      <c r="C34" s="582">
        <v>944.67</v>
      </c>
      <c r="D34" s="582">
        <v>758.56</v>
      </c>
      <c r="E34" s="577" t="s">
        <v>22</v>
      </c>
      <c r="F34" s="534" t="s">
        <v>22</v>
      </c>
      <c r="H34" s="583" t="s">
        <v>31</v>
      </c>
      <c r="I34" s="582">
        <v>236.17</v>
      </c>
      <c r="J34" s="514">
        <v>189.64</v>
      </c>
      <c r="K34" s="577" t="s">
        <v>22</v>
      </c>
      <c r="L34" s="534" t="s">
        <v>22</v>
      </c>
      <c r="N34" s="42"/>
      <c r="O34" s="42"/>
    </row>
    <row r="35" spans="2:15" x14ac:dyDescent="0.2">
      <c r="B35" s="542" t="s">
        <v>32</v>
      </c>
      <c r="C35" s="582">
        <v>1304.44</v>
      </c>
      <c r="D35" s="582">
        <v>1059.6600000000001</v>
      </c>
      <c r="E35" s="577" t="s">
        <v>22</v>
      </c>
      <c r="F35" s="534" t="s">
        <v>22</v>
      </c>
      <c r="H35" s="583" t="s">
        <v>32</v>
      </c>
      <c r="I35" s="582">
        <v>326.11</v>
      </c>
      <c r="J35" s="514">
        <v>264.92</v>
      </c>
      <c r="K35" s="577" t="s">
        <v>22</v>
      </c>
      <c r="L35" s="534" t="s">
        <v>22</v>
      </c>
      <c r="N35" s="42"/>
      <c r="O35" s="42"/>
    </row>
    <row r="36" spans="2:15" x14ac:dyDescent="0.2">
      <c r="B36" s="542" t="s">
        <v>33</v>
      </c>
      <c r="C36" s="582">
        <v>1007.53</v>
      </c>
      <c r="D36" s="582">
        <v>762.74</v>
      </c>
      <c r="E36" s="579" t="s">
        <v>22</v>
      </c>
      <c r="F36" s="536" t="s">
        <v>22</v>
      </c>
      <c r="H36" s="584" t="s">
        <v>33</v>
      </c>
      <c r="I36" s="582">
        <v>251.88</v>
      </c>
      <c r="J36" s="514">
        <v>190.69</v>
      </c>
      <c r="K36" s="579" t="s">
        <v>22</v>
      </c>
      <c r="L36" s="536" t="s">
        <v>22</v>
      </c>
      <c r="N36" s="42"/>
      <c r="O36" s="42"/>
    </row>
    <row r="37" spans="2:15" x14ac:dyDescent="0.2">
      <c r="B37" s="539" t="s">
        <v>34</v>
      </c>
      <c r="C37" s="582"/>
      <c r="D37" s="582"/>
      <c r="E37" s="580"/>
      <c r="F37" s="543"/>
      <c r="H37" s="540" t="s">
        <v>34</v>
      </c>
      <c r="I37" s="582"/>
      <c r="J37" s="514"/>
      <c r="K37" s="580"/>
      <c r="L37" s="543"/>
    </row>
    <row r="38" spans="2:15" x14ac:dyDescent="0.2">
      <c r="B38" s="575" t="s">
        <v>35</v>
      </c>
      <c r="C38" s="582">
        <v>295.45999999999998</v>
      </c>
      <c r="D38" s="582">
        <v>239.19</v>
      </c>
      <c r="E38" s="581" t="s">
        <v>22</v>
      </c>
      <c r="F38" s="532" t="s">
        <v>22</v>
      </c>
      <c r="H38" s="585" t="s">
        <v>35</v>
      </c>
      <c r="I38" s="582">
        <v>73.87</v>
      </c>
      <c r="J38" s="514">
        <v>59.800000000000011</v>
      </c>
      <c r="K38" s="581" t="s">
        <v>22</v>
      </c>
      <c r="L38" s="532" t="s">
        <v>22</v>
      </c>
      <c r="N38" s="544"/>
      <c r="O38" s="544"/>
    </row>
    <row r="39" spans="2:15" x14ac:dyDescent="0.2">
      <c r="B39" s="542" t="s">
        <v>36</v>
      </c>
      <c r="C39" s="582">
        <v>590.92999999999995</v>
      </c>
      <c r="D39" s="582">
        <v>478.38</v>
      </c>
      <c r="E39" s="577" t="s">
        <v>22</v>
      </c>
      <c r="F39" s="534" t="s">
        <v>22</v>
      </c>
      <c r="H39" s="583" t="s">
        <v>36</v>
      </c>
      <c r="I39" s="582">
        <v>147.73000000000002</v>
      </c>
      <c r="J39" s="514">
        <v>119.59000000000003</v>
      </c>
      <c r="K39" s="577" t="s">
        <v>22</v>
      </c>
      <c r="L39" s="534" t="s">
        <v>22</v>
      </c>
    </row>
    <row r="40" spans="2:15" x14ac:dyDescent="0.2">
      <c r="B40" s="542" t="s">
        <v>37</v>
      </c>
      <c r="C40" s="582">
        <v>1125.92</v>
      </c>
      <c r="D40" s="582">
        <v>934.22</v>
      </c>
      <c r="E40" s="577" t="s">
        <v>22</v>
      </c>
      <c r="F40" s="534" t="s">
        <v>22</v>
      </c>
      <c r="H40" s="583" t="s">
        <v>37</v>
      </c>
      <c r="I40" s="582">
        <v>281.48</v>
      </c>
      <c r="J40" s="514">
        <v>233.55999999999995</v>
      </c>
      <c r="K40" s="577" t="s">
        <v>22</v>
      </c>
      <c r="L40" s="534" t="s">
        <v>22</v>
      </c>
    </row>
    <row r="41" spans="2:15" x14ac:dyDescent="0.2">
      <c r="B41" s="542" t="s">
        <v>38</v>
      </c>
      <c r="C41" s="582">
        <v>1496.47</v>
      </c>
      <c r="D41" s="582">
        <v>1244.3499999999999</v>
      </c>
      <c r="E41" s="577" t="s">
        <v>22</v>
      </c>
      <c r="F41" s="534" t="s">
        <v>22</v>
      </c>
      <c r="H41" s="583" t="s">
        <v>38</v>
      </c>
      <c r="I41" s="582">
        <v>374.11999999999989</v>
      </c>
      <c r="J41" s="514">
        <v>311.09000000000015</v>
      </c>
      <c r="K41" s="577" t="s">
        <v>22</v>
      </c>
      <c r="L41" s="534" t="s">
        <v>22</v>
      </c>
    </row>
    <row r="42" spans="2:15" x14ac:dyDescent="0.2">
      <c r="B42" s="542" t="s">
        <v>39</v>
      </c>
      <c r="C42" s="582">
        <v>961.48</v>
      </c>
      <c r="D42" s="582">
        <v>788.51</v>
      </c>
      <c r="E42" s="577" t="s">
        <v>22</v>
      </c>
      <c r="F42" s="534" t="s">
        <v>22</v>
      </c>
      <c r="H42" s="583" t="s">
        <v>39</v>
      </c>
      <c r="I42" s="582">
        <v>240.36999999999989</v>
      </c>
      <c r="J42" s="514">
        <v>197.13</v>
      </c>
      <c r="K42" s="577" t="s">
        <v>22</v>
      </c>
      <c r="L42" s="534" t="s">
        <v>22</v>
      </c>
    </row>
    <row r="43" spans="2:15" x14ac:dyDescent="0.2">
      <c r="B43" s="542" t="s">
        <v>40</v>
      </c>
      <c r="C43" s="582">
        <v>425.17</v>
      </c>
      <c r="D43" s="582">
        <v>315.99</v>
      </c>
      <c r="E43" s="577" t="s">
        <v>22</v>
      </c>
      <c r="F43" s="534" t="s">
        <v>22</v>
      </c>
      <c r="H43" s="583" t="s">
        <v>40</v>
      </c>
      <c r="I43" s="582">
        <v>106.29</v>
      </c>
      <c r="J43" s="514">
        <v>79</v>
      </c>
      <c r="K43" s="577" t="s">
        <v>22</v>
      </c>
      <c r="L43" s="534" t="s">
        <v>22</v>
      </c>
    </row>
    <row r="44" spans="2:15" x14ac:dyDescent="0.2">
      <c r="B44" s="542" t="s">
        <v>41</v>
      </c>
      <c r="C44" s="582">
        <v>785.02</v>
      </c>
      <c r="D44" s="582">
        <v>617.09</v>
      </c>
      <c r="E44" s="577" t="s">
        <v>22</v>
      </c>
      <c r="F44" s="534" t="s">
        <v>22</v>
      </c>
      <c r="H44" s="583" t="s">
        <v>41</v>
      </c>
      <c r="I44" s="582">
        <v>1196.26</v>
      </c>
      <c r="J44" s="514">
        <v>154.27000000000001</v>
      </c>
      <c r="K44" s="577" t="s">
        <v>22</v>
      </c>
      <c r="L44" s="534" t="s">
        <v>22</v>
      </c>
    </row>
    <row r="45" spans="2:15" x14ac:dyDescent="0.2">
      <c r="B45" s="576" t="s">
        <v>42</v>
      </c>
      <c r="C45" s="582">
        <v>860.57</v>
      </c>
      <c r="D45" s="582">
        <v>696.67</v>
      </c>
      <c r="E45" s="577" t="s">
        <v>22</v>
      </c>
      <c r="F45" s="534" t="s">
        <v>22</v>
      </c>
      <c r="H45" s="583" t="s">
        <v>42</v>
      </c>
      <c r="I45" s="582">
        <v>215.14</v>
      </c>
      <c r="J45" s="514">
        <v>174.17</v>
      </c>
      <c r="K45" s="577" t="s">
        <v>22</v>
      </c>
      <c r="L45" s="534" t="s">
        <v>22</v>
      </c>
    </row>
    <row r="46" spans="2:15" x14ac:dyDescent="0.2">
      <c r="B46" s="542" t="s">
        <v>43</v>
      </c>
      <c r="C46" s="582">
        <v>138.4</v>
      </c>
      <c r="D46" s="582">
        <v>83.77</v>
      </c>
      <c r="E46" s="577" t="s">
        <v>22</v>
      </c>
      <c r="F46" s="534" t="s">
        <v>22</v>
      </c>
      <c r="H46" s="583" t="s">
        <v>43</v>
      </c>
      <c r="I46" s="582">
        <v>34.6</v>
      </c>
      <c r="J46" s="514">
        <v>20.94</v>
      </c>
      <c r="K46" s="577" t="s">
        <v>22</v>
      </c>
      <c r="L46" s="534" t="s">
        <v>22</v>
      </c>
    </row>
    <row r="47" spans="2:15" x14ac:dyDescent="0.2">
      <c r="B47" s="542" t="s">
        <v>44</v>
      </c>
      <c r="C47" s="582">
        <v>276.81</v>
      </c>
      <c r="D47" s="582">
        <v>167.54</v>
      </c>
      <c r="E47" s="577" t="s">
        <v>22</v>
      </c>
      <c r="F47" s="534" t="s">
        <v>22</v>
      </c>
      <c r="H47" s="583" t="s">
        <v>44</v>
      </c>
      <c r="I47" s="582">
        <v>69.2</v>
      </c>
      <c r="J47" s="514">
        <v>41.88</v>
      </c>
      <c r="K47" s="577" t="s">
        <v>22</v>
      </c>
      <c r="L47" s="534" t="s">
        <v>22</v>
      </c>
    </row>
    <row r="48" spans="2:15" x14ac:dyDescent="0.2">
      <c r="B48" s="542" t="s">
        <v>45</v>
      </c>
      <c r="C48" s="582">
        <v>944.67</v>
      </c>
      <c r="D48" s="582">
        <v>58.56</v>
      </c>
      <c r="E48" s="577" t="s">
        <v>22</v>
      </c>
      <c r="F48" s="534" t="s">
        <v>22</v>
      </c>
      <c r="H48" s="583" t="s">
        <v>45</v>
      </c>
      <c r="I48" s="582">
        <v>236.17</v>
      </c>
      <c r="J48" s="514">
        <v>189.64</v>
      </c>
      <c r="K48" s="577" t="s">
        <v>22</v>
      </c>
      <c r="L48" s="534" t="s">
        <v>22</v>
      </c>
    </row>
    <row r="49" spans="1:15" x14ac:dyDescent="0.2">
      <c r="B49" s="542" t="s">
        <v>46</v>
      </c>
      <c r="C49" s="582">
        <v>1304.44</v>
      </c>
      <c r="D49" s="582">
        <v>1059.6600000000001</v>
      </c>
      <c r="E49" s="577" t="s">
        <v>22</v>
      </c>
      <c r="F49" s="534" t="s">
        <v>22</v>
      </c>
      <c r="H49" s="583" t="s">
        <v>46</v>
      </c>
      <c r="I49" s="582">
        <v>326.11</v>
      </c>
      <c r="J49" s="514">
        <v>264.92</v>
      </c>
      <c r="K49" s="577" t="s">
        <v>22</v>
      </c>
      <c r="L49" s="534" t="s">
        <v>22</v>
      </c>
    </row>
    <row r="50" spans="1:15" x14ac:dyDescent="0.2">
      <c r="B50" s="545" t="s">
        <v>47</v>
      </c>
      <c r="C50" s="582">
        <v>636.58000000000004</v>
      </c>
      <c r="D50" s="582">
        <v>468.62</v>
      </c>
      <c r="E50" s="579" t="s">
        <v>22</v>
      </c>
      <c r="F50" s="536" t="s">
        <v>22</v>
      </c>
      <c r="H50" s="584" t="s">
        <v>47</v>
      </c>
      <c r="I50" s="582">
        <v>159.13999999999999</v>
      </c>
      <c r="J50" s="514">
        <v>117.16</v>
      </c>
      <c r="K50" s="579" t="s">
        <v>22</v>
      </c>
      <c r="L50" s="536" t="s">
        <v>22</v>
      </c>
    </row>
    <row r="51" spans="1:15" x14ac:dyDescent="0.2">
      <c r="H51" s="11"/>
    </row>
    <row r="52" spans="1:15" ht="18" x14ac:dyDescent="0.25">
      <c r="A52" s="11"/>
      <c r="B52" s="546" t="s">
        <v>48</v>
      </c>
      <c r="C52" s="547"/>
      <c r="D52" s="547"/>
      <c r="E52" s="548"/>
      <c r="F52" s="11"/>
      <c r="G52" s="11"/>
      <c r="H52" s="546" t="s">
        <v>49</v>
      </c>
      <c r="I52" s="549"/>
      <c r="J52" s="550"/>
      <c r="K52" s="66"/>
      <c r="L52" s="546" t="s">
        <v>50</v>
      </c>
      <c r="M52" s="448"/>
      <c r="N52" s="551"/>
      <c r="O52" s="552"/>
    </row>
    <row r="53" spans="1:15" x14ac:dyDescent="0.2">
      <c r="A53" s="11"/>
      <c r="B53" s="468" t="s">
        <v>8</v>
      </c>
      <c r="C53" s="468"/>
      <c r="D53" s="468"/>
      <c r="E53" s="11"/>
      <c r="F53" s="11"/>
      <c r="G53" s="11"/>
      <c r="H53" s="529" t="s">
        <v>52</v>
      </c>
      <c r="I53" s="553" t="s">
        <v>53</v>
      </c>
      <c r="J53" s="553" t="s">
        <v>54</v>
      </c>
      <c r="K53" s="80"/>
      <c r="L53" s="452"/>
      <c r="M53" s="452" t="s">
        <v>8</v>
      </c>
      <c r="N53" s="452" t="s">
        <v>8</v>
      </c>
      <c r="O53" s="468"/>
    </row>
    <row r="54" spans="1:15" x14ac:dyDescent="0.2">
      <c r="A54" s="11"/>
      <c r="B54" s="554"/>
      <c r="C54" s="554"/>
      <c r="D54" s="554"/>
      <c r="E54" s="11"/>
      <c r="F54" s="11"/>
      <c r="G54" s="11"/>
      <c r="H54" s="452"/>
      <c r="I54" s="454" t="s">
        <v>8</v>
      </c>
      <c r="J54" s="455"/>
      <c r="K54" s="80"/>
      <c r="L54" s="81"/>
      <c r="M54" s="81" t="s">
        <v>8</v>
      </c>
      <c r="N54" s="81" t="s">
        <v>8</v>
      </c>
      <c r="O54" s="11"/>
    </row>
    <row r="55" spans="1:15" x14ac:dyDescent="0.2">
      <c r="A55" s="11"/>
      <c r="B55" s="555" t="s">
        <v>55</v>
      </c>
      <c r="C55" s="556" t="s">
        <v>56</v>
      </c>
      <c r="D55" s="556" t="s">
        <v>57</v>
      </c>
      <c r="E55" s="557"/>
      <c r="F55" s="558" t="s">
        <v>8</v>
      </c>
      <c r="G55" s="66"/>
      <c r="H55" s="559" t="s">
        <v>20</v>
      </c>
      <c r="I55" s="458" t="s">
        <v>58</v>
      </c>
      <c r="J55" s="458" t="s">
        <v>58</v>
      </c>
      <c r="K55" s="90"/>
      <c r="L55" s="568" t="s">
        <v>20</v>
      </c>
      <c r="M55" s="598">
        <v>2.3E-3</v>
      </c>
      <c r="N55" s="600">
        <v>0.10615384615384614</v>
      </c>
      <c r="O55" s="565"/>
    </row>
    <row r="56" spans="1:15" x14ac:dyDescent="0.2">
      <c r="A56" s="11"/>
      <c r="B56" s="561" t="s">
        <v>59</v>
      </c>
      <c r="C56" s="452"/>
      <c r="D56" s="452"/>
      <c r="E56" s="8" t="s">
        <v>8</v>
      </c>
      <c r="F56" s="11"/>
      <c r="G56" s="66"/>
      <c r="H56" s="559" t="s">
        <v>60</v>
      </c>
      <c r="I56" s="562" t="s">
        <v>61</v>
      </c>
      <c r="J56" s="560"/>
      <c r="K56" s="563"/>
      <c r="L56" s="560" t="s">
        <v>60</v>
      </c>
      <c r="M56" s="564" t="s">
        <v>62</v>
      </c>
      <c r="N56" s="564" t="s">
        <v>63</v>
      </c>
      <c r="O56" s="565"/>
    </row>
    <row r="57" spans="1:15" x14ac:dyDescent="0.2">
      <c r="A57" s="11"/>
      <c r="B57" s="227" t="s">
        <v>64</v>
      </c>
      <c r="C57" s="514">
        <v>15.25</v>
      </c>
      <c r="D57" s="582">
        <v>33.04</v>
      </c>
      <c r="E57" s="8" t="s">
        <v>8</v>
      </c>
      <c r="F57" s="566" t="s">
        <v>8</v>
      </c>
      <c r="G57" s="66"/>
      <c r="H57" s="588" t="s">
        <v>65</v>
      </c>
      <c r="I57" s="594">
        <v>8.1199999999999994E-2</v>
      </c>
      <c r="J57" s="586">
        <v>4.2199999999999998E-3</v>
      </c>
      <c r="K57" s="118"/>
      <c r="L57" s="81" t="s">
        <v>66</v>
      </c>
      <c r="M57" s="564" t="s">
        <v>67</v>
      </c>
      <c r="N57" s="564" t="s">
        <v>68</v>
      </c>
      <c r="O57" s="565"/>
    </row>
    <row r="58" spans="1:15" x14ac:dyDescent="0.2">
      <c r="A58" s="11"/>
      <c r="B58" s="227" t="s">
        <v>69</v>
      </c>
      <c r="C58" s="514">
        <v>28.05</v>
      </c>
      <c r="D58" s="582">
        <v>60.77</v>
      </c>
      <c r="E58" s="11" t="s">
        <v>8</v>
      </c>
      <c r="F58" s="566" t="s">
        <v>8</v>
      </c>
      <c r="G58" s="66"/>
      <c r="H58" s="589" t="s">
        <v>70</v>
      </c>
      <c r="I58" s="595">
        <v>2.700000000000001E-2</v>
      </c>
      <c r="J58" s="595">
        <v>1.4099999999999998E-3</v>
      </c>
      <c r="K58" s="567"/>
      <c r="L58" s="81" t="s">
        <v>71</v>
      </c>
      <c r="M58" s="81"/>
      <c r="N58" s="81"/>
      <c r="O58" s="11"/>
    </row>
    <row r="59" spans="1:15" x14ac:dyDescent="0.2">
      <c r="A59" s="11"/>
      <c r="B59" s="227" t="s">
        <v>72</v>
      </c>
      <c r="C59" s="514">
        <v>53.15</v>
      </c>
      <c r="D59" s="582">
        <v>115.15</v>
      </c>
      <c r="E59" s="566"/>
      <c r="F59" s="566" t="s">
        <v>8</v>
      </c>
      <c r="G59" s="66"/>
      <c r="H59" s="590" t="s">
        <v>73</v>
      </c>
      <c r="I59" s="594">
        <v>0.1082</v>
      </c>
      <c r="J59" s="594">
        <v>5.6299999999999996E-3</v>
      </c>
      <c r="K59" s="118"/>
      <c r="L59" s="114"/>
      <c r="M59" s="114"/>
      <c r="N59" s="114"/>
      <c r="O59" s="11"/>
    </row>
    <row r="60" spans="1:15" ht="18" x14ac:dyDescent="0.25">
      <c r="A60" s="11"/>
      <c r="B60" s="227" t="s">
        <v>74</v>
      </c>
      <c r="C60" s="587"/>
      <c r="D60" s="582"/>
      <c r="E60" s="11"/>
      <c r="F60" s="11" t="s">
        <v>8</v>
      </c>
      <c r="G60" s="66"/>
      <c r="H60" s="591" t="s">
        <v>75</v>
      </c>
      <c r="I60" s="594">
        <v>0.2195</v>
      </c>
      <c r="J60" s="593" t="s">
        <v>76</v>
      </c>
      <c r="K60" s="118"/>
      <c r="L60" s="569" t="s">
        <v>77</v>
      </c>
      <c r="M60" s="448"/>
      <c r="N60" s="570"/>
      <c r="O60" s="552"/>
    </row>
    <row r="61" spans="1:15" x14ac:dyDescent="0.2">
      <c r="A61" s="11"/>
      <c r="B61" s="227" t="s">
        <v>64</v>
      </c>
      <c r="C61" s="514">
        <v>15.56</v>
      </c>
      <c r="D61" s="582">
        <v>33.700000000000003</v>
      </c>
      <c r="E61" s="566" t="s">
        <v>8</v>
      </c>
      <c r="F61" s="566" t="s">
        <v>8</v>
      </c>
      <c r="G61" s="66"/>
      <c r="H61" s="588" t="s">
        <v>78</v>
      </c>
      <c r="I61" s="593" t="s">
        <v>76</v>
      </c>
      <c r="J61" s="594"/>
      <c r="K61" s="124"/>
      <c r="L61" s="561" t="s">
        <v>79</v>
      </c>
      <c r="M61" s="468"/>
      <c r="N61" s="469"/>
      <c r="O61" s="468"/>
    </row>
    <row r="62" spans="1:15" x14ac:dyDescent="0.2">
      <c r="A62" s="11"/>
      <c r="B62" s="227" t="s">
        <v>69</v>
      </c>
      <c r="C62" s="514">
        <v>28.61</v>
      </c>
      <c r="D62" s="582">
        <v>61.99</v>
      </c>
      <c r="E62" s="566" t="s">
        <v>8</v>
      </c>
      <c r="F62" s="566" t="s">
        <v>8</v>
      </c>
      <c r="G62" s="66"/>
      <c r="H62" s="592" t="s">
        <v>80</v>
      </c>
      <c r="I62" s="594">
        <v>0.2195</v>
      </c>
      <c r="J62" s="594" t="s">
        <v>8</v>
      </c>
      <c r="K62" s="124"/>
      <c r="L62" s="227" t="s">
        <v>81</v>
      </c>
      <c r="M62" s="597">
        <v>1.22</v>
      </c>
      <c r="N62" s="563" t="s">
        <v>8</v>
      </c>
      <c r="O62" s="566"/>
    </row>
    <row r="63" spans="1:15" x14ac:dyDescent="0.2">
      <c r="A63" s="11"/>
      <c r="B63" s="571" t="s">
        <v>72</v>
      </c>
      <c r="C63" s="514">
        <v>54.21</v>
      </c>
      <c r="D63" s="582">
        <v>117.45</v>
      </c>
      <c r="E63" s="566" t="s">
        <v>8</v>
      </c>
      <c r="F63" s="566" t="s">
        <v>8</v>
      </c>
      <c r="G63" s="66"/>
      <c r="H63" s="588" t="s">
        <v>82</v>
      </c>
      <c r="I63" s="594">
        <v>0.23449999999999999</v>
      </c>
      <c r="J63" s="586" t="s">
        <v>8</v>
      </c>
      <c r="K63" s="11"/>
      <c r="L63" s="227" t="s">
        <v>76</v>
      </c>
      <c r="M63" s="599">
        <v>2.64</v>
      </c>
      <c r="N63" s="596" t="s">
        <v>8</v>
      </c>
      <c r="O63" s="566"/>
    </row>
    <row r="64" spans="1:15" x14ac:dyDescent="0.2">
      <c r="A64" s="11"/>
      <c r="B64" s="11"/>
      <c r="C64" s="11"/>
      <c r="D64" s="11"/>
      <c r="E64" s="11"/>
      <c r="F64" s="11"/>
      <c r="G64" s="66"/>
      <c r="H64" s="561" t="s">
        <v>83</v>
      </c>
      <c r="I64" s="11"/>
      <c r="J64" s="11"/>
      <c r="K64" s="468"/>
      <c r="L64" s="468"/>
      <c r="M64" s="11"/>
      <c r="N64" s="469"/>
      <c r="O64" s="11"/>
    </row>
    <row r="65" spans="1:15" x14ac:dyDescent="0.2">
      <c r="A65" s="11"/>
      <c r="B65" s="572"/>
      <c r="C65" s="558"/>
      <c r="D65" s="558"/>
      <c r="E65" s="566"/>
      <c r="F65" s="11"/>
      <c r="G65" s="11"/>
      <c r="H65" s="571" t="s">
        <v>84</v>
      </c>
      <c r="I65" s="554"/>
      <c r="J65" s="554"/>
      <c r="K65" s="554"/>
      <c r="L65" s="554"/>
      <c r="M65" s="554"/>
      <c r="N65" s="573"/>
      <c r="O65" s="11"/>
    </row>
  </sheetData>
  <sheetProtection algorithmName="SHA-512" hashValue="+LgttzSmIxHcLFS4Aq97taS7TOLtXL2GyBOTILzxLSQdNhgscBnjEPu8kUfISwWYaFq/amBEn3DmmoSy5+MLUA==" saltValue="tl9Hr9JWsjkEaxzoYoS6dQ==" spinCount="100000" sheet="1" objects="1" scenarios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A6DB2-4D38-4D7C-AA14-E47B02FA08FE}">
  <sheetPr>
    <tabColor theme="7" tint="0.59999389629810485"/>
  </sheetPr>
  <dimension ref="A1:O65"/>
  <sheetViews>
    <sheetView topLeftCell="A10" zoomScale="40" zoomScaleNormal="40" workbookViewId="0">
      <selection activeCell="A10" sqref="A10"/>
    </sheetView>
  </sheetViews>
  <sheetFormatPr defaultColWidth="9.140625" defaultRowHeight="14.25" x14ac:dyDescent="0.2"/>
  <cols>
    <col min="1" max="1" width="9.140625" style="516"/>
    <col min="2" max="6" width="17.7109375" style="516" customWidth="1"/>
    <col min="7" max="7" width="9.140625" style="516"/>
    <col min="8" max="12" width="17.7109375" style="516" customWidth="1"/>
    <col min="13" max="13" width="9.140625" style="516"/>
    <col min="14" max="14" width="11.85546875" style="516" bestFit="1" customWidth="1"/>
    <col min="15" max="16384" width="9.140625" style="516"/>
  </cols>
  <sheetData>
    <row r="1" spans="1:12" ht="15" x14ac:dyDescent="0.25">
      <c r="A1" s="601" t="s">
        <v>1282</v>
      </c>
    </row>
    <row r="2" spans="1:12" x14ac:dyDescent="0.2">
      <c r="A2" s="516" t="s">
        <v>1284</v>
      </c>
    </row>
    <row r="9" spans="1:12" ht="18" x14ac:dyDescent="0.25">
      <c r="A9" s="515" t="s">
        <v>1536</v>
      </c>
      <c r="B9" s="11"/>
      <c r="L9" s="517"/>
    </row>
    <row r="11" spans="1:12" x14ac:dyDescent="0.2">
      <c r="A11" s="518"/>
      <c r="B11" s="519" t="s">
        <v>11</v>
      </c>
      <c r="C11" s="520"/>
      <c r="D11" s="520"/>
      <c r="E11" s="520"/>
      <c r="F11" s="521"/>
      <c r="H11" s="519" t="s">
        <v>12</v>
      </c>
      <c r="I11" s="520"/>
      <c r="J11" s="520"/>
      <c r="K11" s="520"/>
      <c r="L11" s="521"/>
    </row>
    <row r="12" spans="1:12" x14ac:dyDescent="0.2">
      <c r="B12" s="522"/>
      <c r="C12" s="523" t="s">
        <v>8</v>
      </c>
      <c r="D12" s="523" t="s">
        <v>8</v>
      </c>
      <c r="E12" s="523" t="s">
        <v>8</v>
      </c>
      <c r="F12" s="523"/>
      <c r="H12" s="522"/>
      <c r="I12" s="523" t="s">
        <v>8</v>
      </c>
      <c r="J12" s="523" t="s">
        <v>8</v>
      </c>
      <c r="K12" s="523" t="s">
        <v>8</v>
      </c>
      <c r="L12" s="523"/>
    </row>
    <row r="13" spans="1:12" x14ac:dyDescent="0.2">
      <c r="B13" s="524" t="s">
        <v>8</v>
      </c>
      <c r="C13" s="525" t="s">
        <v>8</v>
      </c>
      <c r="D13" s="526" t="s">
        <v>13</v>
      </c>
      <c r="E13" s="526" t="s">
        <v>14</v>
      </c>
      <c r="F13" s="524"/>
      <c r="H13" s="524" t="s">
        <v>8</v>
      </c>
      <c r="I13" s="525" t="s">
        <v>8</v>
      </c>
      <c r="J13" s="526" t="s">
        <v>13</v>
      </c>
      <c r="K13" s="526" t="s">
        <v>14</v>
      </c>
      <c r="L13" s="524"/>
    </row>
    <row r="14" spans="1:12" x14ac:dyDescent="0.2">
      <c r="B14" s="527" t="s">
        <v>15</v>
      </c>
      <c r="C14" s="528" t="s">
        <v>16</v>
      </c>
      <c r="D14" s="528" t="s">
        <v>17</v>
      </c>
      <c r="E14" s="528" t="s">
        <v>18</v>
      </c>
      <c r="F14" s="528" t="s">
        <v>19</v>
      </c>
      <c r="H14" s="527" t="s">
        <v>15</v>
      </c>
      <c r="I14" s="528" t="s">
        <v>16</v>
      </c>
      <c r="J14" s="528" t="s">
        <v>17</v>
      </c>
      <c r="K14" s="528" t="s">
        <v>18</v>
      </c>
      <c r="L14" s="528" t="s">
        <v>19</v>
      </c>
    </row>
    <row r="15" spans="1:12" x14ac:dyDescent="0.2">
      <c r="B15" s="529" t="s">
        <v>20</v>
      </c>
      <c r="C15" s="530"/>
      <c r="D15" s="529"/>
      <c r="E15" s="529"/>
      <c r="F15" s="529"/>
      <c r="H15" s="529" t="s">
        <v>20</v>
      </c>
      <c r="I15" s="530"/>
      <c r="J15" s="529"/>
      <c r="K15" s="529"/>
      <c r="L15" s="529"/>
    </row>
    <row r="16" spans="1:12" x14ac:dyDescent="0.2">
      <c r="B16" s="531" t="s">
        <v>21</v>
      </c>
      <c r="C16" s="514">
        <v>383.28800000000001</v>
      </c>
      <c r="D16" s="513">
        <v>320.78400000000005</v>
      </c>
      <c r="E16" s="532" t="s">
        <v>22</v>
      </c>
      <c r="F16" s="532" t="s">
        <v>22</v>
      </c>
      <c r="H16" s="533" t="s">
        <v>21</v>
      </c>
      <c r="I16" s="514">
        <v>95.822000000000003</v>
      </c>
      <c r="J16" s="513">
        <v>80.196000000000012</v>
      </c>
      <c r="K16" s="532" t="s">
        <v>22</v>
      </c>
      <c r="L16" s="532" t="s">
        <v>22</v>
      </c>
    </row>
    <row r="17" spans="2:15" x14ac:dyDescent="0.2">
      <c r="B17" s="531" t="s">
        <v>23</v>
      </c>
      <c r="C17" s="514">
        <v>766.57600000000002</v>
      </c>
      <c r="D17" s="513">
        <v>641.56000000000006</v>
      </c>
      <c r="E17" s="534" t="s">
        <v>22</v>
      </c>
      <c r="F17" s="534" t="s">
        <v>22</v>
      </c>
      <c r="H17" s="531" t="s">
        <v>23</v>
      </c>
      <c r="I17" s="514">
        <v>191.64400000000001</v>
      </c>
      <c r="J17" s="513">
        <v>160.39000000000001</v>
      </c>
      <c r="K17" s="534" t="s">
        <v>22</v>
      </c>
      <c r="L17" s="534" t="s">
        <v>22</v>
      </c>
    </row>
    <row r="18" spans="2:15" x14ac:dyDescent="0.2">
      <c r="B18" s="535" t="s">
        <v>24</v>
      </c>
      <c r="C18" s="514">
        <v>1054.0319999999999</v>
      </c>
      <c r="D18" s="513">
        <v>882.14400000000012</v>
      </c>
      <c r="E18" s="536" t="s">
        <v>22</v>
      </c>
      <c r="F18" s="536" t="s">
        <v>22</v>
      </c>
      <c r="H18" s="535" t="s">
        <v>24</v>
      </c>
      <c r="I18" s="514">
        <v>263.50799999999998</v>
      </c>
      <c r="J18" s="513">
        <v>220.53600000000003</v>
      </c>
      <c r="K18" s="536" t="s">
        <v>22</v>
      </c>
      <c r="L18" s="536" t="s">
        <v>22</v>
      </c>
    </row>
    <row r="20" spans="2:15" x14ac:dyDescent="0.2">
      <c r="B20" s="519" t="s">
        <v>26</v>
      </c>
      <c r="C20" s="520"/>
      <c r="D20" s="520"/>
      <c r="E20" s="520"/>
      <c r="F20" s="520"/>
      <c r="H20" s="519" t="s">
        <v>27</v>
      </c>
      <c r="I20" s="520"/>
      <c r="J20" s="520"/>
      <c r="K20" s="520"/>
      <c r="L20" s="520"/>
    </row>
    <row r="21" spans="2:15" x14ac:dyDescent="0.2">
      <c r="B21" s="522"/>
      <c r="C21" s="523" t="s">
        <v>8</v>
      </c>
      <c r="D21" s="523" t="s">
        <v>8</v>
      </c>
      <c r="E21" s="523" t="s">
        <v>8</v>
      </c>
      <c r="F21" s="523"/>
      <c r="H21" s="522"/>
      <c r="I21" s="523" t="s">
        <v>8</v>
      </c>
      <c r="J21" s="523" t="s">
        <v>8</v>
      </c>
      <c r="K21" s="523" t="s">
        <v>8</v>
      </c>
      <c r="L21" s="523"/>
    </row>
    <row r="22" spans="2:15" x14ac:dyDescent="0.2">
      <c r="B22" s="524" t="s">
        <v>8</v>
      </c>
      <c r="C22" s="525" t="s">
        <v>8</v>
      </c>
      <c r="D22" s="526" t="s">
        <v>13</v>
      </c>
      <c r="E22" s="526" t="s">
        <v>14</v>
      </c>
      <c r="F22" s="524"/>
      <c r="H22" s="524" t="s">
        <v>8</v>
      </c>
      <c r="I22" s="525" t="s">
        <v>8</v>
      </c>
      <c r="J22" s="526" t="s">
        <v>13</v>
      </c>
      <c r="K22" s="526" t="s">
        <v>14</v>
      </c>
      <c r="L22" s="524"/>
    </row>
    <row r="23" spans="2:15" x14ac:dyDescent="0.2">
      <c r="B23" s="527" t="s">
        <v>15</v>
      </c>
      <c r="C23" s="528" t="s">
        <v>16</v>
      </c>
      <c r="D23" s="528" t="s">
        <v>17</v>
      </c>
      <c r="E23" s="528" t="s">
        <v>18</v>
      </c>
      <c r="F23" s="528" t="s">
        <v>19</v>
      </c>
      <c r="H23" s="527" t="s">
        <v>15</v>
      </c>
      <c r="I23" s="528" t="s">
        <v>16</v>
      </c>
      <c r="J23" s="528" t="s">
        <v>17</v>
      </c>
      <c r="K23" s="528" t="s">
        <v>18</v>
      </c>
      <c r="L23" s="528" t="s">
        <v>19</v>
      </c>
    </row>
    <row r="24" spans="2:15" x14ac:dyDescent="0.2">
      <c r="B24" s="537" t="s">
        <v>20</v>
      </c>
      <c r="C24" s="538"/>
      <c r="D24" s="538"/>
      <c r="E24" s="537"/>
      <c r="F24" s="537"/>
      <c r="H24" s="537" t="s">
        <v>20</v>
      </c>
      <c r="I24" s="538"/>
      <c r="J24" s="538"/>
      <c r="K24" s="537"/>
      <c r="L24" s="537"/>
    </row>
    <row r="25" spans="2:15" x14ac:dyDescent="0.2">
      <c r="B25" s="542" t="s">
        <v>21</v>
      </c>
      <c r="C25" s="582">
        <v>830.46</v>
      </c>
      <c r="D25" s="582">
        <v>695.03</v>
      </c>
      <c r="E25" s="577" t="s">
        <v>22</v>
      </c>
      <c r="F25" s="534" t="s">
        <v>22</v>
      </c>
      <c r="H25" s="583" t="s">
        <v>21</v>
      </c>
      <c r="I25" s="582">
        <v>207.6099999999999</v>
      </c>
      <c r="J25" s="514">
        <v>173.76</v>
      </c>
      <c r="K25" s="577" t="s">
        <v>22</v>
      </c>
      <c r="L25" s="534" t="s">
        <v>22</v>
      </c>
    </row>
    <row r="26" spans="2:15" x14ac:dyDescent="0.2">
      <c r="B26" s="542" t="s">
        <v>23</v>
      </c>
      <c r="C26" s="582">
        <v>1660.91</v>
      </c>
      <c r="D26" s="582">
        <v>1390.05</v>
      </c>
      <c r="E26" s="577" t="s">
        <v>22</v>
      </c>
      <c r="F26" s="534" t="s">
        <v>22</v>
      </c>
      <c r="H26" s="583" t="s">
        <v>23</v>
      </c>
      <c r="I26" s="582">
        <v>415.22999999999979</v>
      </c>
      <c r="J26" s="514">
        <v>347.51</v>
      </c>
      <c r="K26" s="577" t="s">
        <v>22</v>
      </c>
      <c r="L26" s="534" t="s">
        <v>22</v>
      </c>
    </row>
    <row r="27" spans="2:15" x14ac:dyDescent="0.2">
      <c r="B27" s="542" t="s">
        <v>24</v>
      </c>
      <c r="C27" s="582">
        <v>2283.7399999999998</v>
      </c>
      <c r="D27" s="582">
        <v>1911.32</v>
      </c>
      <c r="E27" s="577" t="s">
        <v>22</v>
      </c>
      <c r="F27" s="534" t="s">
        <v>22</v>
      </c>
      <c r="H27" s="583" t="s">
        <v>24</v>
      </c>
      <c r="I27" s="582">
        <v>570.94000000000005</v>
      </c>
      <c r="J27" s="514">
        <v>477.83000000000015</v>
      </c>
      <c r="K27" s="577" t="s">
        <v>22</v>
      </c>
      <c r="L27" s="534" t="s">
        <v>22</v>
      </c>
    </row>
    <row r="28" spans="2:15" x14ac:dyDescent="0.2">
      <c r="B28" s="539" t="s">
        <v>28</v>
      </c>
      <c r="C28" s="582"/>
      <c r="D28" s="582"/>
      <c r="E28" s="578"/>
      <c r="F28" s="541"/>
      <c r="H28" s="540" t="s">
        <v>28</v>
      </c>
      <c r="I28" s="582"/>
      <c r="J28" s="582"/>
      <c r="K28" s="578"/>
      <c r="L28" s="541"/>
    </row>
    <row r="29" spans="2:15" x14ac:dyDescent="0.2">
      <c r="B29" s="542" t="s">
        <v>21</v>
      </c>
      <c r="C29" s="582">
        <v>830.46</v>
      </c>
      <c r="D29" s="582">
        <v>695.03</v>
      </c>
      <c r="E29" s="577" t="s">
        <v>22</v>
      </c>
      <c r="F29" s="534" t="s">
        <v>22</v>
      </c>
      <c r="H29" s="583" t="s">
        <v>21</v>
      </c>
      <c r="I29" s="582">
        <v>207.6099999999999</v>
      </c>
      <c r="J29" s="514">
        <v>173.76</v>
      </c>
      <c r="K29" s="577" t="s">
        <v>22</v>
      </c>
      <c r="L29" s="534" t="s">
        <v>22</v>
      </c>
      <c r="N29" s="42"/>
      <c r="O29" s="42"/>
    </row>
    <row r="30" spans="2:15" x14ac:dyDescent="0.2">
      <c r="B30" s="542" t="s">
        <v>23</v>
      </c>
      <c r="C30" s="582">
        <v>1660.91</v>
      </c>
      <c r="D30" s="582">
        <v>1390.05</v>
      </c>
      <c r="E30" s="577" t="s">
        <v>22</v>
      </c>
      <c r="F30" s="534" t="s">
        <v>22</v>
      </c>
      <c r="H30" s="583" t="s">
        <v>23</v>
      </c>
      <c r="I30" s="582">
        <v>415.22999999999979</v>
      </c>
      <c r="J30" s="514">
        <v>347.51</v>
      </c>
      <c r="K30" s="577" t="s">
        <v>22</v>
      </c>
      <c r="L30" s="534" t="s">
        <v>22</v>
      </c>
      <c r="N30" s="42"/>
      <c r="O30" s="42"/>
    </row>
    <row r="31" spans="2:15" x14ac:dyDescent="0.2">
      <c r="B31" s="542" t="s">
        <v>24</v>
      </c>
      <c r="C31" s="582">
        <v>2283.7399999999998</v>
      </c>
      <c r="D31" s="582">
        <v>1911.32</v>
      </c>
      <c r="E31" s="577" t="s">
        <v>22</v>
      </c>
      <c r="F31" s="534" t="s">
        <v>22</v>
      </c>
      <c r="H31" s="583" t="s">
        <v>24</v>
      </c>
      <c r="I31" s="582">
        <v>570.94000000000005</v>
      </c>
      <c r="J31" s="514">
        <v>477.83000000000015</v>
      </c>
      <c r="K31" s="577" t="s">
        <v>22</v>
      </c>
      <c r="L31" s="534" t="s">
        <v>22</v>
      </c>
      <c r="N31" s="42"/>
      <c r="O31" s="42"/>
    </row>
    <row r="32" spans="2:15" x14ac:dyDescent="0.2">
      <c r="B32" s="542" t="s">
        <v>29</v>
      </c>
      <c r="C32" s="582">
        <v>1125.92</v>
      </c>
      <c r="D32" s="582">
        <v>934.22</v>
      </c>
      <c r="E32" s="577" t="s">
        <v>22</v>
      </c>
      <c r="F32" s="534" t="s">
        <v>22</v>
      </c>
      <c r="H32" s="583" t="s">
        <v>29</v>
      </c>
      <c r="I32" s="582">
        <v>281.48</v>
      </c>
      <c r="J32" s="514">
        <v>233.55999999999995</v>
      </c>
      <c r="K32" s="577" t="s">
        <v>22</v>
      </c>
      <c r="L32" s="534" t="s">
        <v>22</v>
      </c>
      <c r="N32" s="42"/>
      <c r="O32" s="42"/>
    </row>
    <row r="33" spans="2:15" x14ac:dyDescent="0.2">
      <c r="B33" s="574" t="s">
        <v>30</v>
      </c>
      <c r="C33" s="582">
        <v>1496.47</v>
      </c>
      <c r="D33" s="582">
        <v>1244.3499999999999</v>
      </c>
      <c r="E33" s="577" t="s">
        <v>22</v>
      </c>
      <c r="F33" s="534" t="s">
        <v>22</v>
      </c>
      <c r="H33" s="583" t="s">
        <v>30</v>
      </c>
      <c r="I33" s="582">
        <v>374.11999999999989</v>
      </c>
      <c r="J33" s="514">
        <v>311.09000000000015</v>
      </c>
      <c r="K33" s="577" t="s">
        <v>22</v>
      </c>
      <c r="L33" s="534" t="s">
        <v>22</v>
      </c>
      <c r="N33" s="42"/>
      <c r="O33" s="42"/>
    </row>
    <row r="34" spans="2:15" x14ac:dyDescent="0.2">
      <c r="B34" s="542" t="s">
        <v>31</v>
      </c>
      <c r="C34" s="582">
        <v>944.67</v>
      </c>
      <c r="D34" s="582">
        <v>758.56</v>
      </c>
      <c r="E34" s="577" t="s">
        <v>22</v>
      </c>
      <c r="F34" s="534" t="s">
        <v>22</v>
      </c>
      <c r="H34" s="583" t="s">
        <v>31</v>
      </c>
      <c r="I34" s="582">
        <v>236.17</v>
      </c>
      <c r="J34" s="514">
        <v>189.64</v>
      </c>
      <c r="K34" s="577" t="s">
        <v>22</v>
      </c>
      <c r="L34" s="534" t="s">
        <v>22</v>
      </c>
      <c r="N34" s="42"/>
      <c r="O34" s="42"/>
    </row>
    <row r="35" spans="2:15" x14ac:dyDescent="0.2">
      <c r="B35" s="542" t="s">
        <v>32</v>
      </c>
      <c r="C35" s="582">
        <v>1304.44</v>
      </c>
      <c r="D35" s="582">
        <v>1059.6600000000001</v>
      </c>
      <c r="E35" s="577" t="s">
        <v>22</v>
      </c>
      <c r="F35" s="534" t="s">
        <v>22</v>
      </c>
      <c r="H35" s="583" t="s">
        <v>32</v>
      </c>
      <c r="I35" s="582">
        <v>326.11</v>
      </c>
      <c r="J35" s="514">
        <v>264.92</v>
      </c>
      <c r="K35" s="577" t="s">
        <v>22</v>
      </c>
      <c r="L35" s="534" t="s">
        <v>22</v>
      </c>
      <c r="N35" s="42"/>
      <c r="O35" s="42"/>
    </row>
    <row r="36" spans="2:15" x14ac:dyDescent="0.2">
      <c r="B36" s="542" t="s">
        <v>33</v>
      </c>
      <c r="C36" s="582">
        <v>1007.53</v>
      </c>
      <c r="D36" s="582">
        <v>762.74</v>
      </c>
      <c r="E36" s="579" t="s">
        <v>22</v>
      </c>
      <c r="F36" s="536" t="s">
        <v>22</v>
      </c>
      <c r="H36" s="584" t="s">
        <v>33</v>
      </c>
      <c r="I36" s="582">
        <v>251.88</v>
      </c>
      <c r="J36" s="514">
        <v>190.69</v>
      </c>
      <c r="K36" s="579" t="s">
        <v>22</v>
      </c>
      <c r="L36" s="536" t="s">
        <v>22</v>
      </c>
      <c r="N36" s="42"/>
      <c r="O36" s="42"/>
    </row>
    <row r="37" spans="2:15" x14ac:dyDescent="0.2">
      <c r="B37" s="539" t="s">
        <v>34</v>
      </c>
      <c r="C37" s="582"/>
      <c r="D37" s="582"/>
      <c r="E37" s="580"/>
      <c r="F37" s="543"/>
      <c r="H37" s="540" t="s">
        <v>34</v>
      </c>
      <c r="I37" s="582"/>
      <c r="J37" s="514"/>
      <c r="K37" s="580"/>
      <c r="L37" s="543"/>
    </row>
    <row r="38" spans="2:15" x14ac:dyDescent="0.2">
      <c r="B38" s="575" t="s">
        <v>35</v>
      </c>
      <c r="C38" s="582">
        <v>295.45999999999998</v>
      </c>
      <c r="D38" s="582">
        <v>239.19</v>
      </c>
      <c r="E38" s="581" t="s">
        <v>22</v>
      </c>
      <c r="F38" s="532" t="s">
        <v>22</v>
      </c>
      <c r="H38" s="585" t="s">
        <v>35</v>
      </c>
      <c r="I38" s="582">
        <v>73.87</v>
      </c>
      <c r="J38" s="514">
        <v>59.800000000000011</v>
      </c>
      <c r="K38" s="581" t="s">
        <v>22</v>
      </c>
      <c r="L38" s="532" t="s">
        <v>22</v>
      </c>
      <c r="N38" s="544"/>
      <c r="O38" s="544"/>
    </row>
    <row r="39" spans="2:15" x14ac:dyDescent="0.2">
      <c r="B39" s="542" t="s">
        <v>36</v>
      </c>
      <c r="C39" s="582">
        <v>590.92999999999995</v>
      </c>
      <c r="D39" s="582">
        <v>478.38</v>
      </c>
      <c r="E39" s="577" t="s">
        <v>22</v>
      </c>
      <c r="F39" s="534" t="s">
        <v>22</v>
      </c>
      <c r="H39" s="583" t="s">
        <v>36</v>
      </c>
      <c r="I39" s="582">
        <v>147.73000000000002</v>
      </c>
      <c r="J39" s="514">
        <v>119.59000000000003</v>
      </c>
      <c r="K39" s="577" t="s">
        <v>22</v>
      </c>
      <c r="L39" s="534" t="s">
        <v>22</v>
      </c>
    </row>
    <row r="40" spans="2:15" x14ac:dyDescent="0.2">
      <c r="B40" s="542" t="s">
        <v>37</v>
      </c>
      <c r="C40" s="582">
        <v>1125.92</v>
      </c>
      <c r="D40" s="582">
        <v>934.22</v>
      </c>
      <c r="E40" s="577" t="s">
        <v>22</v>
      </c>
      <c r="F40" s="534" t="s">
        <v>22</v>
      </c>
      <c r="H40" s="583" t="s">
        <v>37</v>
      </c>
      <c r="I40" s="582">
        <v>281.48</v>
      </c>
      <c r="J40" s="514">
        <v>233.55999999999995</v>
      </c>
      <c r="K40" s="577" t="s">
        <v>22</v>
      </c>
      <c r="L40" s="534" t="s">
        <v>22</v>
      </c>
    </row>
    <row r="41" spans="2:15" x14ac:dyDescent="0.2">
      <c r="B41" s="542" t="s">
        <v>38</v>
      </c>
      <c r="C41" s="582">
        <v>1496.47</v>
      </c>
      <c r="D41" s="582">
        <v>1244.3499999999999</v>
      </c>
      <c r="E41" s="577" t="s">
        <v>22</v>
      </c>
      <c r="F41" s="534" t="s">
        <v>22</v>
      </c>
      <c r="H41" s="583" t="s">
        <v>38</v>
      </c>
      <c r="I41" s="582">
        <v>374.11999999999989</v>
      </c>
      <c r="J41" s="514">
        <v>311.09000000000015</v>
      </c>
      <c r="K41" s="577" t="s">
        <v>22</v>
      </c>
      <c r="L41" s="534" t="s">
        <v>22</v>
      </c>
    </row>
    <row r="42" spans="2:15" x14ac:dyDescent="0.2">
      <c r="B42" s="542" t="s">
        <v>39</v>
      </c>
      <c r="C42" s="582">
        <v>961.48</v>
      </c>
      <c r="D42" s="582">
        <v>788.51</v>
      </c>
      <c r="E42" s="577" t="s">
        <v>22</v>
      </c>
      <c r="F42" s="534" t="s">
        <v>22</v>
      </c>
      <c r="H42" s="583" t="s">
        <v>39</v>
      </c>
      <c r="I42" s="582">
        <v>240.36999999999989</v>
      </c>
      <c r="J42" s="514">
        <v>197.13</v>
      </c>
      <c r="K42" s="577" t="s">
        <v>22</v>
      </c>
      <c r="L42" s="534" t="s">
        <v>22</v>
      </c>
    </row>
    <row r="43" spans="2:15" x14ac:dyDescent="0.2">
      <c r="B43" s="542" t="s">
        <v>40</v>
      </c>
      <c r="C43" s="582">
        <v>425.17</v>
      </c>
      <c r="D43" s="582">
        <v>315.99</v>
      </c>
      <c r="E43" s="577" t="s">
        <v>22</v>
      </c>
      <c r="F43" s="534" t="s">
        <v>22</v>
      </c>
      <c r="H43" s="583" t="s">
        <v>40</v>
      </c>
      <c r="I43" s="582">
        <v>106.29</v>
      </c>
      <c r="J43" s="514">
        <v>79</v>
      </c>
      <c r="K43" s="577" t="s">
        <v>22</v>
      </c>
      <c r="L43" s="534" t="s">
        <v>22</v>
      </c>
    </row>
    <row r="44" spans="2:15" x14ac:dyDescent="0.2">
      <c r="B44" s="542" t="s">
        <v>41</v>
      </c>
      <c r="C44" s="582">
        <v>785.02</v>
      </c>
      <c r="D44" s="582">
        <v>617.09</v>
      </c>
      <c r="E44" s="577" t="s">
        <v>22</v>
      </c>
      <c r="F44" s="534" t="s">
        <v>22</v>
      </c>
      <c r="H44" s="583" t="s">
        <v>41</v>
      </c>
      <c r="I44" s="582">
        <v>1196.26</v>
      </c>
      <c r="J44" s="514">
        <v>154.27000000000001</v>
      </c>
      <c r="K44" s="577" t="s">
        <v>22</v>
      </c>
      <c r="L44" s="534" t="s">
        <v>22</v>
      </c>
    </row>
    <row r="45" spans="2:15" x14ac:dyDescent="0.2">
      <c r="B45" s="576" t="s">
        <v>42</v>
      </c>
      <c r="C45" s="582">
        <v>860.57</v>
      </c>
      <c r="D45" s="582">
        <v>696.67</v>
      </c>
      <c r="E45" s="577" t="s">
        <v>22</v>
      </c>
      <c r="F45" s="534" t="s">
        <v>22</v>
      </c>
      <c r="H45" s="583" t="s">
        <v>42</v>
      </c>
      <c r="I45" s="582">
        <v>215.14</v>
      </c>
      <c r="J45" s="514">
        <v>174.17</v>
      </c>
      <c r="K45" s="577" t="s">
        <v>22</v>
      </c>
      <c r="L45" s="534" t="s">
        <v>22</v>
      </c>
    </row>
    <row r="46" spans="2:15" x14ac:dyDescent="0.2">
      <c r="B46" s="542" t="s">
        <v>43</v>
      </c>
      <c r="C46" s="582">
        <v>138.4</v>
      </c>
      <c r="D46" s="582">
        <v>83.77</v>
      </c>
      <c r="E46" s="577" t="s">
        <v>22</v>
      </c>
      <c r="F46" s="534" t="s">
        <v>22</v>
      </c>
      <c r="H46" s="583" t="s">
        <v>43</v>
      </c>
      <c r="I46" s="582">
        <v>34.6</v>
      </c>
      <c r="J46" s="514">
        <v>20.94</v>
      </c>
      <c r="K46" s="577" t="s">
        <v>22</v>
      </c>
      <c r="L46" s="534" t="s">
        <v>22</v>
      </c>
    </row>
    <row r="47" spans="2:15" x14ac:dyDescent="0.2">
      <c r="B47" s="542" t="s">
        <v>44</v>
      </c>
      <c r="C47" s="582">
        <v>276.81</v>
      </c>
      <c r="D47" s="582">
        <v>167.54</v>
      </c>
      <c r="E47" s="577" t="s">
        <v>22</v>
      </c>
      <c r="F47" s="534" t="s">
        <v>22</v>
      </c>
      <c r="H47" s="583" t="s">
        <v>44</v>
      </c>
      <c r="I47" s="582">
        <v>69.2</v>
      </c>
      <c r="J47" s="514">
        <v>41.88</v>
      </c>
      <c r="K47" s="577" t="s">
        <v>22</v>
      </c>
      <c r="L47" s="534" t="s">
        <v>22</v>
      </c>
    </row>
    <row r="48" spans="2:15" x14ac:dyDescent="0.2">
      <c r="B48" s="542" t="s">
        <v>45</v>
      </c>
      <c r="C48" s="582">
        <v>944.67</v>
      </c>
      <c r="D48" s="582">
        <v>58.56</v>
      </c>
      <c r="E48" s="577" t="s">
        <v>22</v>
      </c>
      <c r="F48" s="534" t="s">
        <v>22</v>
      </c>
      <c r="H48" s="583" t="s">
        <v>45</v>
      </c>
      <c r="I48" s="582">
        <v>236.17</v>
      </c>
      <c r="J48" s="514">
        <v>189.64</v>
      </c>
      <c r="K48" s="577" t="s">
        <v>22</v>
      </c>
      <c r="L48" s="534" t="s">
        <v>22</v>
      </c>
    </row>
    <row r="49" spans="1:15" x14ac:dyDescent="0.2">
      <c r="B49" s="542" t="s">
        <v>46</v>
      </c>
      <c r="C49" s="582">
        <v>1304.44</v>
      </c>
      <c r="D49" s="582">
        <v>1059.6600000000001</v>
      </c>
      <c r="E49" s="577" t="s">
        <v>22</v>
      </c>
      <c r="F49" s="534" t="s">
        <v>22</v>
      </c>
      <c r="H49" s="583" t="s">
        <v>46</v>
      </c>
      <c r="I49" s="582">
        <v>326.11</v>
      </c>
      <c r="J49" s="514">
        <v>264.92</v>
      </c>
      <c r="K49" s="577" t="s">
        <v>22</v>
      </c>
      <c r="L49" s="534" t="s">
        <v>22</v>
      </c>
    </row>
    <row r="50" spans="1:15" x14ac:dyDescent="0.2">
      <c r="B50" s="545" t="s">
        <v>47</v>
      </c>
      <c r="C50" s="582">
        <v>636.58000000000004</v>
      </c>
      <c r="D50" s="582">
        <v>468.62</v>
      </c>
      <c r="E50" s="579" t="s">
        <v>22</v>
      </c>
      <c r="F50" s="536" t="s">
        <v>22</v>
      </c>
      <c r="H50" s="584" t="s">
        <v>47</v>
      </c>
      <c r="I50" s="582">
        <v>159.13999999999999</v>
      </c>
      <c r="J50" s="514">
        <v>117.16</v>
      </c>
      <c r="K50" s="579" t="s">
        <v>22</v>
      </c>
      <c r="L50" s="536" t="s">
        <v>22</v>
      </c>
    </row>
    <row r="51" spans="1:15" x14ac:dyDescent="0.2">
      <c r="H51" s="11"/>
    </row>
    <row r="52" spans="1:15" ht="18" x14ac:dyDescent="0.25">
      <c r="A52" s="11"/>
      <c r="B52" s="546" t="s">
        <v>48</v>
      </c>
      <c r="C52" s="547"/>
      <c r="D52" s="547"/>
      <c r="E52" s="548"/>
      <c r="F52" s="11"/>
      <c r="G52" s="11"/>
      <c r="H52" s="546" t="s">
        <v>49</v>
      </c>
      <c r="I52" s="549"/>
      <c r="J52" s="550"/>
      <c r="K52" s="66"/>
      <c r="L52" s="546" t="s">
        <v>50</v>
      </c>
      <c r="M52" s="448"/>
      <c r="N52" s="551"/>
      <c r="O52" s="552"/>
    </row>
    <row r="53" spans="1:15" x14ac:dyDescent="0.2">
      <c r="A53" s="11"/>
      <c r="B53" s="468" t="s">
        <v>8</v>
      </c>
      <c r="C53" s="468"/>
      <c r="D53" s="468"/>
      <c r="E53" s="11"/>
      <c r="F53" s="11"/>
      <c r="G53" s="11"/>
      <c r="H53" s="529" t="s">
        <v>52</v>
      </c>
      <c r="I53" s="553" t="s">
        <v>53</v>
      </c>
      <c r="J53" s="553" t="s">
        <v>54</v>
      </c>
      <c r="K53" s="80"/>
      <c r="L53" s="452"/>
      <c r="M53" s="452" t="s">
        <v>8</v>
      </c>
      <c r="N53" s="452" t="s">
        <v>8</v>
      </c>
      <c r="O53" s="468"/>
    </row>
    <row r="54" spans="1:15" x14ac:dyDescent="0.2">
      <c r="A54" s="11"/>
      <c r="B54" s="554"/>
      <c r="C54" s="554"/>
      <c r="D54" s="554"/>
      <c r="E54" s="11"/>
      <c r="F54" s="11"/>
      <c r="G54" s="11"/>
      <c r="H54" s="452"/>
      <c r="I54" s="454" t="s">
        <v>8</v>
      </c>
      <c r="J54" s="455"/>
      <c r="K54" s="80"/>
      <c r="L54" s="81"/>
      <c r="M54" s="81" t="s">
        <v>8</v>
      </c>
      <c r="N54" s="81" t="s">
        <v>8</v>
      </c>
      <c r="O54" s="11"/>
    </row>
    <row r="55" spans="1:15" x14ac:dyDescent="0.2">
      <c r="A55" s="11"/>
      <c r="B55" s="555" t="s">
        <v>55</v>
      </c>
      <c r="C55" s="556" t="s">
        <v>56</v>
      </c>
      <c r="D55" s="556" t="s">
        <v>57</v>
      </c>
      <c r="E55" s="557"/>
      <c r="F55" s="558" t="s">
        <v>8</v>
      </c>
      <c r="G55" s="66"/>
      <c r="H55" s="559" t="s">
        <v>20</v>
      </c>
      <c r="I55" s="458" t="s">
        <v>58</v>
      </c>
      <c r="J55" s="458" t="s">
        <v>58</v>
      </c>
      <c r="K55" s="90"/>
      <c r="L55" s="568" t="s">
        <v>20</v>
      </c>
      <c r="M55" s="598">
        <v>2.3E-3</v>
      </c>
      <c r="N55" s="600">
        <v>0.10615384615384614</v>
      </c>
      <c r="O55" s="565"/>
    </row>
    <row r="56" spans="1:15" x14ac:dyDescent="0.2">
      <c r="A56" s="11"/>
      <c r="B56" s="561" t="s">
        <v>59</v>
      </c>
      <c r="C56" s="452"/>
      <c r="D56" s="452"/>
      <c r="E56" s="8" t="s">
        <v>8</v>
      </c>
      <c r="F56" s="11"/>
      <c r="G56" s="66"/>
      <c r="H56" s="559" t="s">
        <v>60</v>
      </c>
      <c r="I56" s="562" t="s">
        <v>61</v>
      </c>
      <c r="J56" s="560"/>
      <c r="K56" s="563"/>
      <c r="L56" s="560" t="s">
        <v>60</v>
      </c>
      <c r="M56" s="564" t="s">
        <v>62</v>
      </c>
      <c r="N56" s="564" t="s">
        <v>63</v>
      </c>
      <c r="O56" s="565"/>
    </row>
    <row r="57" spans="1:15" x14ac:dyDescent="0.2">
      <c r="A57" s="11"/>
      <c r="B57" s="227" t="s">
        <v>64</v>
      </c>
      <c r="C57" s="514">
        <v>15.25</v>
      </c>
      <c r="D57" s="582">
        <v>33.04</v>
      </c>
      <c r="E57" s="8" t="s">
        <v>8</v>
      </c>
      <c r="F57" s="566" t="s">
        <v>8</v>
      </c>
      <c r="G57" s="66"/>
      <c r="H57" s="588" t="s">
        <v>65</v>
      </c>
      <c r="I57" s="594">
        <v>8.1199999999999994E-2</v>
      </c>
      <c r="J57" s="586">
        <v>4.2199999999999998E-3</v>
      </c>
      <c r="K57" s="118"/>
      <c r="L57" s="81" t="s">
        <v>66</v>
      </c>
      <c r="M57" s="564" t="s">
        <v>67</v>
      </c>
      <c r="N57" s="564" t="s">
        <v>68</v>
      </c>
      <c r="O57" s="565"/>
    </row>
    <row r="58" spans="1:15" x14ac:dyDescent="0.2">
      <c r="A58" s="11"/>
      <c r="B58" s="227" t="s">
        <v>69</v>
      </c>
      <c r="C58" s="514">
        <v>28.05</v>
      </c>
      <c r="D58" s="582">
        <v>60.77</v>
      </c>
      <c r="E58" s="11" t="s">
        <v>8</v>
      </c>
      <c r="F58" s="566" t="s">
        <v>8</v>
      </c>
      <c r="G58" s="66"/>
      <c r="H58" s="589" t="s">
        <v>70</v>
      </c>
      <c r="I58" s="595">
        <v>2.700000000000001E-2</v>
      </c>
      <c r="J58" s="595">
        <v>1.4099999999999998E-3</v>
      </c>
      <c r="K58" s="567"/>
      <c r="L58" s="81" t="s">
        <v>71</v>
      </c>
      <c r="M58" s="81"/>
      <c r="N58" s="81"/>
      <c r="O58" s="11"/>
    </row>
    <row r="59" spans="1:15" x14ac:dyDescent="0.2">
      <c r="A59" s="11"/>
      <c r="B59" s="227" t="s">
        <v>72</v>
      </c>
      <c r="C59" s="514">
        <v>53.15</v>
      </c>
      <c r="D59" s="582">
        <v>115.15</v>
      </c>
      <c r="E59" s="566"/>
      <c r="F59" s="566" t="s">
        <v>8</v>
      </c>
      <c r="G59" s="66"/>
      <c r="H59" s="590" t="s">
        <v>73</v>
      </c>
      <c r="I59" s="594">
        <v>0.1082</v>
      </c>
      <c r="J59" s="594">
        <v>5.6299999999999996E-3</v>
      </c>
      <c r="K59" s="118"/>
      <c r="L59" s="114"/>
      <c r="M59" s="114"/>
      <c r="N59" s="114"/>
      <c r="O59" s="11"/>
    </row>
    <row r="60" spans="1:15" ht="18" x14ac:dyDescent="0.25">
      <c r="A60" s="11"/>
      <c r="B60" s="227" t="s">
        <v>74</v>
      </c>
      <c r="C60" s="587"/>
      <c r="D60" s="582"/>
      <c r="E60" s="11"/>
      <c r="F60" s="11" t="s">
        <v>8</v>
      </c>
      <c r="G60" s="66"/>
      <c r="H60" s="591" t="s">
        <v>75</v>
      </c>
      <c r="I60" s="594">
        <v>0.2195</v>
      </c>
      <c r="J60" s="593" t="s">
        <v>76</v>
      </c>
      <c r="K60" s="118"/>
      <c r="L60" s="569" t="s">
        <v>77</v>
      </c>
      <c r="M60" s="448"/>
      <c r="N60" s="570"/>
      <c r="O60" s="552"/>
    </row>
    <row r="61" spans="1:15" x14ac:dyDescent="0.2">
      <c r="A61" s="11"/>
      <c r="B61" s="227" t="s">
        <v>64</v>
      </c>
      <c r="C61" s="514">
        <v>15.56</v>
      </c>
      <c r="D61" s="582">
        <v>33.700000000000003</v>
      </c>
      <c r="E61" s="566" t="s">
        <v>8</v>
      </c>
      <c r="F61" s="566" t="s">
        <v>8</v>
      </c>
      <c r="G61" s="66"/>
      <c r="H61" s="588" t="s">
        <v>78</v>
      </c>
      <c r="I61" s="593" t="s">
        <v>76</v>
      </c>
      <c r="J61" s="594"/>
      <c r="K61" s="124"/>
      <c r="L61" s="561" t="s">
        <v>79</v>
      </c>
      <c r="M61" s="468"/>
      <c r="N61" s="469"/>
      <c r="O61" s="468"/>
    </row>
    <row r="62" spans="1:15" x14ac:dyDescent="0.2">
      <c r="A62" s="11"/>
      <c r="B62" s="227" t="s">
        <v>69</v>
      </c>
      <c r="C62" s="514">
        <v>28.61</v>
      </c>
      <c r="D62" s="582">
        <v>61.99</v>
      </c>
      <c r="E62" s="566" t="s">
        <v>8</v>
      </c>
      <c r="F62" s="566" t="s">
        <v>8</v>
      </c>
      <c r="G62" s="66"/>
      <c r="H62" s="592" t="s">
        <v>80</v>
      </c>
      <c r="I62" s="594">
        <v>0.2195</v>
      </c>
      <c r="J62" s="594" t="s">
        <v>8</v>
      </c>
      <c r="K62" s="124"/>
      <c r="L62" s="227" t="s">
        <v>81</v>
      </c>
      <c r="M62" s="597">
        <v>1.22</v>
      </c>
      <c r="N62" s="563" t="s">
        <v>8</v>
      </c>
      <c r="O62" s="566"/>
    </row>
    <row r="63" spans="1:15" x14ac:dyDescent="0.2">
      <c r="A63" s="11"/>
      <c r="B63" s="571" t="s">
        <v>72</v>
      </c>
      <c r="C63" s="514">
        <v>54.21</v>
      </c>
      <c r="D63" s="582">
        <v>117.45</v>
      </c>
      <c r="E63" s="566" t="s">
        <v>8</v>
      </c>
      <c r="F63" s="566" t="s">
        <v>8</v>
      </c>
      <c r="G63" s="66"/>
      <c r="H63" s="588" t="s">
        <v>82</v>
      </c>
      <c r="I63" s="594">
        <v>0.23449999999999999</v>
      </c>
      <c r="J63" s="586" t="s">
        <v>8</v>
      </c>
      <c r="K63" s="11"/>
      <c r="L63" s="227" t="s">
        <v>76</v>
      </c>
      <c r="M63" s="599">
        <v>2.64</v>
      </c>
      <c r="N63" s="596" t="s">
        <v>8</v>
      </c>
      <c r="O63" s="566"/>
    </row>
    <row r="64" spans="1:15" x14ac:dyDescent="0.2">
      <c r="A64" s="11"/>
      <c r="B64" s="11"/>
      <c r="C64" s="11"/>
      <c r="D64" s="11"/>
      <c r="E64" s="11"/>
      <c r="F64" s="11"/>
      <c r="G64" s="66"/>
      <c r="H64" s="561" t="s">
        <v>83</v>
      </c>
      <c r="I64" s="11"/>
      <c r="J64" s="11"/>
      <c r="K64" s="468"/>
      <c r="L64" s="468"/>
      <c r="M64" s="11"/>
      <c r="N64" s="469"/>
      <c r="O64" s="11"/>
    </row>
    <row r="65" spans="1:15" x14ac:dyDescent="0.2">
      <c r="A65" s="11"/>
      <c r="B65" s="572"/>
      <c r="C65" s="558"/>
      <c r="D65" s="558"/>
      <c r="E65" s="566"/>
      <c r="F65" s="11"/>
      <c r="G65" s="11"/>
      <c r="H65" s="571" t="s">
        <v>84</v>
      </c>
      <c r="I65" s="554"/>
      <c r="J65" s="554"/>
      <c r="K65" s="554"/>
      <c r="L65" s="554"/>
      <c r="M65" s="554"/>
      <c r="N65" s="573"/>
      <c r="O65" s="11"/>
    </row>
  </sheetData>
  <sheetProtection algorithmName="SHA-512" hashValue="SOlZrrnXp3k5StUgi5UOFqcE0UAwKEUaTE8NzxkKkedzCOFHhLLtGha/DMDVCTRmKdUz4jlf2TxjWlLGSGnFzQ==" saltValue="grL/R4HpK9Q4vU2V+UUFLg==" spinCount="100000" sheet="1" objects="1" scenarios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11DE1-94DA-4ECC-A341-EED99DCD3BD8}">
  <sheetPr>
    <tabColor theme="7" tint="0.59999389629810485"/>
  </sheetPr>
  <dimension ref="A1:L65"/>
  <sheetViews>
    <sheetView zoomScaleNormal="100" workbookViewId="0"/>
  </sheetViews>
  <sheetFormatPr defaultColWidth="9.140625" defaultRowHeight="14.25" x14ac:dyDescent="0.2"/>
  <cols>
    <col min="1" max="1" width="9.140625" style="516"/>
    <col min="2" max="4" width="17.7109375" style="516" customWidth="1"/>
    <col min="5" max="5" width="9.140625" style="516"/>
    <col min="6" max="10" width="17.7109375" style="516" customWidth="1"/>
    <col min="11" max="11" width="9.140625" style="516"/>
    <col min="12" max="12" width="11.85546875" style="516" bestFit="1" customWidth="1"/>
    <col min="13" max="16384" width="9.140625" style="516"/>
  </cols>
  <sheetData>
    <row r="1" spans="1:8" ht="15" x14ac:dyDescent="0.25">
      <c r="A1" s="601" t="s">
        <v>1282</v>
      </c>
    </row>
    <row r="2" spans="1:8" x14ac:dyDescent="0.2">
      <c r="A2" s="516" t="s">
        <v>1284</v>
      </c>
    </row>
    <row r="9" spans="1:8" ht="18" x14ac:dyDescent="0.25">
      <c r="A9" s="515" t="s">
        <v>1537</v>
      </c>
      <c r="B9" s="11"/>
    </row>
    <row r="11" spans="1:8" x14ac:dyDescent="0.2">
      <c r="A11" s="518"/>
      <c r="B11" s="519" t="s">
        <v>11</v>
      </c>
      <c r="C11" s="520"/>
      <c r="D11" s="520"/>
      <c r="F11" s="519" t="s">
        <v>12</v>
      </c>
      <c r="G11" s="520"/>
      <c r="H11" s="520"/>
    </row>
    <row r="12" spans="1:8" x14ac:dyDescent="0.2">
      <c r="B12" s="522"/>
      <c r="C12" s="523" t="s">
        <v>8</v>
      </c>
      <c r="D12" s="523" t="s">
        <v>8</v>
      </c>
      <c r="F12" s="522"/>
      <c r="G12" s="523" t="s">
        <v>8</v>
      </c>
      <c r="H12" s="523" t="s">
        <v>8</v>
      </c>
    </row>
    <row r="13" spans="1:8" x14ac:dyDescent="0.2">
      <c r="B13" s="524" t="s">
        <v>8</v>
      </c>
      <c r="C13" s="525" t="s">
        <v>8</v>
      </c>
      <c r="D13" s="526" t="s">
        <v>13</v>
      </c>
      <c r="F13" s="524" t="s">
        <v>8</v>
      </c>
      <c r="G13" s="525" t="s">
        <v>8</v>
      </c>
      <c r="H13" s="526" t="s">
        <v>13</v>
      </c>
    </row>
    <row r="14" spans="1:8" x14ac:dyDescent="0.2">
      <c r="B14" s="527" t="s">
        <v>15</v>
      </c>
      <c r="C14" s="528" t="s">
        <v>16</v>
      </c>
      <c r="D14" s="528" t="s">
        <v>17</v>
      </c>
      <c r="F14" s="527" t="s">
        <v>15</v>
      </c>
      <c r="G14" s="528" t="s">
        <v>16</v>
      </c>
      <c r="H14" s="528" t="s">
        <v>17</v>
      </c>
    </row>
    <row r="15" spans="1:8" x14ac:dyDescent="0.2">
      <c r="B15" s="529" t="s">
        <v>20</v>
      </c>
      <c r="C15" s="530"/>
      <c r="D15" s="529"/>
      <c r="F15" s="529" t="s">
        <v>20</v>
      </c>
      <c r="G15" s="530"/>
      <c r="H15" s="529"/>
    </row>
    <row r="16" spans="1:8" x14ac:dyDescent="0.2">
      <c r="B16" s="531" t="s">
        <v>21</v>
      </c>
      <c r="C16" s="514">
        <v>410.11</v>
      </c>
      <c r="D16" s="513">
        <v>343.24</v>
      </c>
      <c r="F16" s="533" t="s">
        <v>21</v>
      </c>
      <c r="G16" s="514">
        <v>102.53</v>
      </c>
      <c r="H16" s="513">
        <v>85.81</v>
      </c>
    </row>
    <row r="17" spans="2:12" x14ac:dyDescent="0.2">
      <c r="B17" s="531" t="s">
        <v>23</v>
      </c>
      <c r="C17" s="514">
        <v>820.23</v>
      </c>
      <c r="D17" s="513">
        <v>686.47</v>
      </c>
      <c r="F17" s="531" t="s">
        <v>23</v>
      </c>
      <c r="G17" s="514">
        <v>205.06</v>
      </c>
      <c r="H17" s="513">
        <v>171.62</v>
      </c>
    </row>
    <row r="18" spans="2:12" x14ac:dyDescent="0.2">
      <c r="B18" s="535" t="s">
        <v>24</v>
      </c>
      <c r="C18" s="514">
        <v>1127.82</v>
      </c>
      <c r="D18" s="513">
        <v>943.9</v>
      </c>
      <c r="F18" s="535" t="s">
        <v>24</v>
      </c>
      <c r="G18" s="514">
        <v>281.95</v>
      </c>
      <c r="H18" s="513">
        <v>235.97</v>
      </c>
    </row>
    <row r="20" spans="2:12" x14ac:dyDescent="0.2">
      <c r="B20" s="519" t="s">
        <v>26</v>
      </c>
      <c r="C20" s="630"/>
      <c r="D20" s="630"/>
      <c r="E20" s="632"/>
      <c r="F20" s="519" t="s">
        <v>27</v>
      </c>
      <c r="G20" s="630"/>
      <c r="H20" s="630"/>
      <c r="K20" s="632"/>
      <c r="L20" s="632"/>
    </row>
    <row r="21" spans="2:12" x14ac:dyDescent="0.2">
      <c r="B21" s="522"/>
      <c r="C21" s="633" t="s">
        <v>8</v>
      </c>
      <c r="D21" s="633" t="s">
        <v>8</v>
      </c>
      <c r="E21" s="632"/>
      <c r="F21" s="522"/>
      <c r="G21" s="633" t="s">
        <v>8</v>
      </c>
      <c r="H21" s="633" t="s">
        <v>8</v>
      </c>
      <c r="I21" s="631" t="s">
        <v>8</v>
      </c>
      <c r="J21" s="631" t="s">
        <v>8</v>
      </c>
      <c r="K21" s="632"/>
      <c r="L21" s="632"/>
    </row>
    <row r="22" spans="2:12" x14ac:dyDescent="0.2">
      <c r="B22" s="524" t="s">
        <v>8</v>
      </c>
      <c r="C22" s="525" t="s">
        <v>8</v>
      </c>
      <c r="D22" s="526" t="s">
        <v>13</v>
      </c>
      <c r="E22" s="632"/>
      <c r="F22" s="524" t="s">
        <v>8</v>
      </c>
      <c r="G22" s="525" t="s">
        <v>8</v>
      </c>
      <c r="H22" s="526" t="s">
        <v>13</v>
      </c>
      <c r="I22" s="631" t="s">
        <v>8</v>
      </c>
      <c r="J22" s="631" t="s">
        <v>8</v>
      </c>
      <c r="K22" s="632"/>
      <c r="L22" s="632"/>
    </row>
    <row r="23" spans="2:12" x14ac:dyDescent="0.2">
      <c r="B23" s="527" t="s">
        <v>15</v>
      </c>
      <c r="C23" s="528" t="s">
        <v>16</v>
      </c>
      <c r="D23" s="528" t="s">
        <v>17</v>
      </c>
      <c r="E23" s="632"/>
      <c r="F23" s="527" t="s">
        <v>15</v>
      </c>
      <c r="G23" s="528" t="s">
        <v>16</v>
      </c>
      <c r="H23" s="528" t="s">
        <v>17</v>
      </c>
      <c r="I23" s="631" t="s">
        <v>8</v>
      </c>
      <c r="J23" s="631" t="s">
        <v>8</v>
      </c>
      <c r="K23" s="632"/>
      <c r="L23" s="632"/>
    </row>
    <row r="24" spans="2:12" x14ac:dyDescent="0.2">
      <c r="B24" s="537" t="s">
        <v>20</v>
      </c>
      <c r="C24" s="634"/>
      <c r="D24" s="634"/>
      <c r="E24" s="632"/>
      <c r="F24" s="537" t="s">
        <v>20</v>
      </c>
      <c r="G24" s="634"/>
      <c r="H24" s="634"/>
      <c r="I24" s="631" t="s">
        <v>8</v>
      </c>
      <c r="J24" s="631" t="s">
        <v>8</v>
      </c>
      <c r="K24" s="632"/>
      <c r="L24" s="632"/>
    </row>
    <row r="25" spans="2:12" x14ac:dyDescent="0.2">
      <c r="B25" s="542" t="s">
        <v>21</v>
      </c>
      <c r="C25" s="582">
        <v>888.58</v>
      </c>
      <c r="D25" s="582">
        <v>743.69</v>
      </c>
      <c r="E25" s="632"/>
      <c r="F25" s="583" t="s">
        <v>21</v>
      </c>
      <c r="G25" s="680">
        <v>222.14999999999998</v>
      </c>
      <c r="H25" s="680">
        <v>185.91999999999996</v>
      </c>
      <c r="I25" s="631" t="s">
        <v>8</v>
      </c>
      <c r="J25" s="631" t="s">
        <v>8</v>
      </c>
      <c r="K25" s="632"/>
      <c r="L25" s="632"/>
    </row>
    <row r="26" spans="2:12" x14ac:dyDescent="0.2">
      <c r="B26" s="542" t="s">
        <v>23</v>
      </c>
      <c r="C26" s="582">
        <v>1777.18</v>
      </c>
      <c r="D26" s="582">
        <v>1487.35</v>
      </c>
      <c r="E26" s="632"/>
      <c r="F26" s="583" t="s">
        <v>23</v>
      </c>
      <c r="G26" s="680">
        <v>444.28999999999974</v>
      </c>
      <c r="H26" s="680">
        <v>371.84000000000015</v>
      </c>
      <c r="I26" s="631" t="s">
        <v>8</v>
      </c>
      <c r="J26" s="631" t="s">
        <v>8</v>
      </c>
      <c r="K26" s="632"/>
      <c r="L26" s="632"/>
    </row>
    <row r="27" spans="2:12" x14ac:dyDescent="0.2">
      <c r="B27" s="542" t="s">
        <v>24</v>
      </c>
      <c r="C27" s="582">
        <v>2443.61</v>
      </c>
      <c r="D27" s="582">
        <v>2045.11</v>
      </c>
      <c r="E27" s="632"/>
      <c r="F27" s="583" t="s">
        <v>24</v>
      </c>
      <c r="G27" s="680">
        <v>610.90000000000009</v>
      </c>
      <c r="H27" s="680">
        <v>511.28</v>
      </c>
      <c r="I27" s="631" t="s">
        <v>8</v>
      </c>
      <c r="J27" s="631" t="s">
        <v>8</v>
      </c>
      <c r="K27" s="632"/>
      <c r="L27" s="632"/>
    </row>
    <row r="28" spans="2:12" x14ac:dyDescent="0.2">
      <c r="B28" s="539" t="s">
        <v>28</v>
      </c>
      <c r="C28" s="582"/>
      <c r="D28" s="635"/>
      <c r="E28" s="632"/>
      <c r="F28" s="540" t="s">
        <v>28</v>
      </c>
      <c r="G28" s="680"/>
      <c r="H28" s="680"/>
      <c r="I28" s="631" t="s">
        <v>8</v>
      </c>
      <c r="J28" s="631" t="s">
        <v>8</v>
      </c>
      <c r="K28" s="632"/>
      <c r="L28" s="632"/>
    </row>
    <row r="29" spans="2:12" x14ac:dyDescent="0.2">
      <c r="B29" s="542" t="s">
        <v>21</v>
      </c>
      <c r="C29" s="582">
        <v>888.58</v>
      </c>
      <c r="D29" s="582">
        <v>743.69</v>
      </c>
      <c r="E29" s="632"/>
      <c r="F29" s="583" t="s">
        <v>21</v>
      </c>
      <c r="G29" s="680">
        <v>222.14999999999998</v>
      </c>
      <c r="H29" s="680">
        <v>185.91999999999996</v>
      </c>
      <c r="I29" s="631" t="s">
        <v>8</v>
      </c>
      <c r="J29" s="631" t="s">
        <v>8</v>
      </c>
      <c r="K29" s="632"/>
      <c r="L29" s="636"/>
    </row>
    <row r="30" spans="2:12" x14ac:dyDescent="0.2">
      <c r="B30" s="542" t="s">
        <v>23</v>
      </c>
      <c r="C30" s="582">
        <v>1777.18</v>
      </c>
      <c r="D30" s="582">
        <v>1487.35</v>
      </c>
      <c r="E30" s="632"/>
      <c r="F30" s="583" t="s">
        <v>23</v>
      </c>
      <c r="G30" s="680">
        <v>444.28999999999974</v>
      </c>
      <c r="H30" s="680">
        <v>371.84000000000015</v>
      </c>
      <c r="I30" s="631" t="s">
        <v>8</v>
      </c>
      <c r="J30" s="631" t="s">
        <v>8</v>
      </c>
      <c r="K30" s="632"/>
      <c r="L30" s="636"/>
    </row>
    <row r="31" spans="2:12" x14ac:dyDescent="0.2">
      <c r="B31" s="542" t="s">
        <v>24</v>
      </c>
      <c r="C31" s="582">
        <v>2443.61</v>
      </c>
      <c r="D31" s="582">
        <v>2045.11</v>
      </c>
      <c r="E31" s="632"/>
      <c r="F31" s="583" t="s">
        <v>24</v>
      </c>
      <c r="G31" s="680">
        <v>610.90000000000009</v>
      </c>
      <c r="H31" s="680">
        <v>511.28</v>
      </c>
      <c r="I31" s="631" t="s">
        <v>8</v>
      </c>
      <c r="J31" s="631" t="s">
        <v>8</v>
      </c>
      <c r="K31" s="632"/>
      <c r="L31" s="636"/>
    </row>
    <row r="32" spans="2:12" x14ac:dyDescent="0.2">
      <c r="B32" s="542" t="s">
        <v>29</v>
      </c>
      <c r="C32" s="682">
        <v>1204.74</v>
      </c>
      <c r="D32" s="682">
        <v>999.62</v>
      </c>
      <c r="E32" s="632"/>
      <c r="F32" s="583" t="s">
        <v>29</v>
      </c>
      <c r="G32" s="680">
        <v>301.18000000000006</v>
      </c>
      <c r="H32" s="681">
        <v>249.89999999999998</v>
      </c>
      <c r="I32" s="631" t="s">
        <v>8</v>
      </c>
      <c r="J32" s="631" t="s">
        <v>8</v>
      </c>
      <c r="K32" s="632"/>
      <c r="L32" s="636"/>
    </row>
    <row r="33" spans="2:12" x14ac:dyDescent="0.2">
      <c r="B33" s="574" t="s">
        <v>30</v>
      </c>
      <c r="C33" s="682">
        <v>1601.22</v>
      </c>
      <c r="D33" s="682">
        <v>1331.46</v>
      </c>
      <c r="E33" s="632"/>
      <c r="F33" s="583" t="s">
        <v>30</v>
      </c>
      <c r="G33" s="680">
        <v>400.30999999999995</v>
      </c>
      <c r="H33" s="681">
        <v>332.8599999999999</v>
      </c>
      <c r="I33" s="631" t="s">
        <v>8</v>
      </c>
      <c r="J33" s="631" t="s">
        <v>8</v>
      </c>
      <c r="K33" s="632"/>
      <c r="L33" s="636"/>
    </row>
    <row r="34" spans="2:12" x14ac:dyDescent="0.2">
      <c r="B34" s="542" t="s">
        <v>31</v>
      </c>
      <c r="C34" s="682">
        <v>1010.8</v>
      </c>
      <c r="D34" s="682">
        <v>811.66</v>
      </c>
      <c r="E34" s="632"/>
      <c r="F34" s="583" t="s">
        <v>31</v>
      </c>
      <c r="G34" s="680">
        <v>252.70000000000005</v>
      </c>
      <c r="H34" s="681">
        <v>202.91000000000008</v>
      </c>
      <c r="I34" s="631" t="s">
        <v>8</v>
      </c>
      <c r="J34" s="631" t="s">
        <v>8</v>
      </c>
      <c r="K34" s="632"/>
      <c r="L34" s="636"/>
    </row>
    <row r="35" spans="2:12" x14ac:dyDescent="0.2">
      <c r="B35" s="542" t="s">
        <v>32</v>
      </c>
      <c r="C35" s="682">
        <v>1395.75</v>
      </c>
      <c r="D35" s="682">
        <v>1133.8399999999999</v>
      </c>
      <c r="E35" s="632"/>
      <c r="F35" s="583" t="s">
        <v>32</v>
      </c>
      <c r="G35" s="680">
        <v>348.94000000000005</v>
      </c>
      <c r="H35" s="681">
        <v>283.46000000000004</v>
      </c>
      <c r="I35" s="631" t="s">
        <v>8</v>
      </c>
      <c r="J35" s="631" t="s">
        <v>8</v>
      </c>
      <c r="K35" s="632"/>
      <c r="L35" s="636"/>
    </row>
    <row r="36" spans="2:12" x14ac:dyDescent="0.2">
      <c r="B36" s="542" t="s">
        <v>33</v>
      </c>
      <c r="C36" s="682">
        <v>1078.06</v>
      </c>
      <c r="D36" s="682">
        <v>816.14</v>
      </c>
      <c r="E36" s="632"/>
      <c r="F36" s="584" t="s">
        <v>33</v>
      </c>
      <c r="G36" s="680">
        <v>269.51</v>
      </c>
      <c r="H36" s="681">
        <v>204.02999999999997</v>
      </c>
      <c r="I36" s="631" t="s">
        <v>8</v>
      </c>
      <c r="J36" s="631" t="s">
        <v>8</v>
      </c>
      <c r="K36" s="632"/>
      <c r="L36" s="636"/>
    </row>
    <row r="37" spans="2:12" x14ac:dyDescent="0.2">
      <c r="B37" s="539" t="s">
        <v>34</v>
      </c>
      <c r="C37" s="682"/>
      <c r="D37" s="682"/>
      <c r="E37" s="632"/>
      <c r="F37" s="540" t="s">
        <v>34</v>
      </c>
      <c r="G37" s="680"/>
      <c r="H37" s="681"/>
      <c r="I37" s="631" t="s">
        <v>8</v>
      </c>
      <c r="J37" s="631" t="s">
        <v>8</v>
      </c>
      <c r="K37" s="632"/>
      <c r="L37" s="632"/>
    </row>
    <row r="38" spans="2:12" x14ac:dyDescent="0.2">
      <c r="B38" s="575" t="s">
        <v>35</v>
      </c>
      <c r="C38" s="682">
        <v>316.14</v>
      </c>
      <c r="D38" s="682">
        <v>255.94</v>
      </c>
      <c r="E38" s="632"/>
      <c r="F38" s="585" t="s">
        <v>35</v>
      </c>
      <c r="G38" s="680">
        <v>79.04000000000002</v>
      </c>
      <c r="H38" s="681">
        <v>63.980000000000018</v>
      </c>
      <c r="I38" s="631" t="s">
        <v>8</v>
      </c>
      <c r="J38" s="631" t="s">
        <v>8</v>
      </c>
      <c r="K38" s="632"/>
      <c r="L38" s="637"/>
    </row>
    <row r="39" spans="2:12" x14ac:dyDescent="0.2">
      <c r="B39" s="542" t="s">
        <v>36</v>
      </c>
      <c r="C39" s="682">
        <v>632.29999999999995</v>
      </c>
      <c r="D39" s="682">
        <v>511.86</v>
      </c>
      <c r="E39" s="632"/>
      <c r="F39" s="583" t="s">
        <v>36</v>
      </c>
      <c r="G39" s="680">
        <v>158.07000000000005</v>
      </c>
      <c r="H39" s="681">
        <v>127.97000000000003</v>
      </c>
      <c r="I39" s="631" t="s">
        <v>8</v>
      </c>
      <c r="J39" s="631" t="s">
        <v>8</v>
      </c>
      <c r="K39" s="632"/>
      <c r="L39" s="632"/>
    </row>
    <row r="40" spans="2:12" x14ac:dyDescent="0.2">
      <c r="B40" s="542" t="s">
        <v>37</v>
      </c>
      <c r="C40" s="682">
        <v>1204.74</v>
      </c>
      <c r="D40" s="682">
        <v>999.62</v>
      </c>
      <c r="E40" s="632"/>
      <c r="F40" s="583" t="s">
        <v>37</v>
      </c>
      <c r="G40" s="680">
        <v>301.18000000000006</v>
      </c>
      <c r="H40" s="681">
        <v>249.89999999999998</v>
      </c>
      <c r="I40" s="631" t="s">
        <v>8</v>
      </c>
      <c r="J40" s="631" t="s">
        <v>8</v>
      </c>
      <c r="K40" s="632"/>
      <c r="L40" s="632"/>
    </row>
    <row r="41" spans="2:12" x14ac:dyDescent="0.2">
      <c r="B41" s="542" t="s">
        <v>38</v>
      </c>
      <c r="C41" s="682">
        <v>1601.22</v>
      </c>
      <c r="D41" s="682">
        <v>1331.46</v>
      </c>
      <c r="E41" s="632"/>
      <c r="F41" s="583" t="s">
        <v>38</v>
      </c>
      <c r="G41" s="680">
        <v>400.30999999999995</v>
      </c>
      <c r="H41" s="681">
        <v>332.8599999999999</v>
      </c>
      <c r="I41" s="631" t="s">
        <v>8</v>
      </c>
      <c r="J41" s="631" t="s">
        <v>8</v>
      </c>
      <c r="K41" s="632"/>
      <c r="L41" s="632"/>
    </row>
    <row r="42" spans="2:12" x14ac:dyDescent="0.2">
      <c r="B42" s="542" t="s">
        <v>39</v>
      </c>
      <c r="C42" s="682">
        <v>1028.78</v>
      </c>
      <c r="D42" s="682">
        <v>843.7</v>
      </c>
      <c r="E42" s="632"/>
      <c r="F42" s="583" t="s">
        <v>39</v>
      </c>
      <c r="G42" s="680">
        <v>257.20000000000005</v>
      </c>
      <c r="H42" s="681">
        <v>210.93000000000006</v>
      </c>
      <c r="I42" s="631" t="s">
        <v>8</v>
      </c>
      <c r="J42" s="631" t="s">
        <v>8</v>
      </c>
      <c r="K42" s="632"/>
      <c r="L42" s="632"/>
    </row>
    <row r="43" spans="2:12" x14ac:dyDescent="0.2">
      <c r="B43" s="542" t="s">
        <v>40</v>
      </c>
      <c r="C43" s="682">
        <v>454.93</v>
      </c>
      <c r="D43" s="682">
        <v>338.11</v>
      </c>
      <c r="E43" s="632"/>
      <c r="F43" s="583" t="s">
        <v>40</v>
      </c>
      <c r="G43" s="680">
        <v>113.72999999999996</v>
      </c>
      <c r="H43" s="681">
        <v>84.529999999999973</v>
      </c>
      <c r="I43" s="631" t="s">
        <v>8</v>
      </c>
      <c r="J43" s="631" t="s">
        <v>8</v>
      </c>
      <c r="K43" s="632"/>
      <c r="L43" s="632"/>
    </row>
    <row r="44" spans="2:12" x14ac:dyDescent="0.2">
      <c r="B44" s="542" t="s">
        <v>41</v>
      </c>
      <c r="C44" s="683">
        <v>839.98</v>
      </c>
      <c r="D44" s="682">
        <v>660.29</v>
      </c>
      <c r="E44" s="632"/>
      <c r="F44" s="583" t="s">
        <v>41</v>
      </c>
      <c r="G44" s="680">
        <v>209.99</v>
      </c>
      <c r="H44" s="681">
        <v>165.07000000000005</v>
      </c>
      <c r="I44" s="631" t="s">
        <v>8</v>
      </c>
      <c r="J44" s="631" t="s">
        <v>8</v>
      </c>
      <c r="K44" s="632"/>
      <c r="L44" s="632"/>
    </row>
    <row r="45" spans="2:12" x14ac:dyDescent="0.2">
      <c r="B45" s="576" t="s">
        <v>42</v>
      </c>
      <c r="C45" s="683">
        <v>920.81</v>
      </c>
      <c r="D45" s="682">
        <v>745.44</v>
      </c>
      <c r="E45" s="632"/>
      <c r="F45" s="583" t="s">
        <v>42</v>
      </c>
      <c r="G45" s="680">
        <v>230.20000000000005</v>
      </c>
      <c r="H45" s="681">
        <v>186.3599999999999</v>
      </c>
      <c r="I45" s="631" t="s">
        <v>8</v>
      </c>
      <c r="J45" s="631" t="s">
        <v>8</v>
      </c>
      <c r="K45" s="632"/>
      <c r="L45" s="632"/>
    </row>
    <row r="46" spans="2:12" x14ac:dyDescent="0.2">
      <c r="B46" s="542" t="s">
        <v>43</v>
      </c>
      <c r="C46" s="683">
        <v>148.09</v>
      </c>
      <c r="D46" s="682">
        <v>89.63</v>
      </c>
      <c r="E46" s="632"/>
      <c r="F46" s="583" t="s">
        <v>43</v>
      </c>
      <c r="G46" s="680">
        <v>37.02000000000001</v>
      </c>
      <c r="H46" s="681">
        <v>22.410000000000011</v>
      </c>
      <c r="I46" s="631" t="s">
        <v>8</v>
      </c>
      <c r="J46" s="631" t="s">
        <v>8</v>
      </c>
      <c r="K46" s="632"/>
      <c r="L46" s="632"/>
    </row>
    <row r="47" spans="2:12" x14ac:dyDescent="0.2">
      <c r="B47" s="542" t="s">
        <v>44</v>
      </c>
      <c r="C47" s="682">
        <v>296.18</v>
      </c>
      <c r="D47" s="682">
        <v>179.26</v>
      </c>
      <c r="E47" s="632"/>
      <c r="F47" s="583" t="s">
        <v>44</v>
      </c>
      <c r="G47" s="680">
        <v>74.050000000000011</v>
      </c>
      <c r="H47" s="681">
        <v>44.820000000000022</v>
      </c>
      <c r="I47" s="631" t="s">
        <v>8</v>
      </c>
      <c r="J47" s="631" t="s">
        <v>8</v>
      </c>
      <c r="K47" s="632"/>
      <c r="L47" s="632"/>
    </row>
    <row r="48" spans="2:12" x14ac:dyDescent="0.2">
      <c r="B48" s="542" t="s">
        <v>45</v>
      </c>
      <c r="C48" s="682">
        <v>1010.8</v>
      </c>
      <c r="D48" s="682">
        <v>811.66</v>
      </c>
      <c r="E48" s="632"/>
      <c r="F48" s="583" t="s">
        <v>45</v>
      </c>
      <c r="G48" s="680">
        <v>252.70000000000005</v>
      </c>
      <c r="H48" s="681">
        <v>202.91000000000008</v>
      </c>
      <c r="I48" s="631" t="s">
        <v>8</v>
      </c>
      <c r="J48" s="631" t="s">
        <v>8</v>
      </c>
      <c r="K48" s="632"/>
      <c r="L48" s="632"/>
    </row>
    <row r="49" spans="1:12" x14ac:dyDescent="0.2">
      <c r="B49" s="542" t="s">
        <v>46</v>
      </c>
      <c r="C49" s="682">
        <v>1395.75</v>
      </c>
      <c r="D49" s="682">
        <v>1133.8399999999999</v>
      </c>
      <c r="E49" s="632"/>
      <c r="F49" s="583" t="s">
        <v>46</v>
      </c>
      <c r="G49" s="680">
        <v>348.94000000000005</v>
      </c>
      <c r="H49" s="681">
        <v>283.46000000000004</v>
      </c>
      <c r="I49" s="631" t="s">
        <v>8</v>
      </c>
      <c r="J49" s="631" t="s">
        <v>8</v>
      </c>
      <c r="K49" s="632"/>
      <c r="L49" s="632"/>
    </row>
    <row r="50" spans="1:12" x14ac:dyDescent="0.2">
      <c r="B50" s="545" t="s">
        <v>47</v>
      </c>
      <c r="C50" s="682">
        <v>681.14</v>
      </c>
      <c r="D50" s="682">
        <v>501.42</v>
      </c>
      <c r="E50" s="632"/>
      <c r="F50" s="584" t="s">
        <v>47</v>
      </c>
      <c r="G50" s="680">
        <v>170.27999999999997</v>
      </c>
      <c r="H50" s="681">
        <v>125.35999999999996</v>
      </c>
      <c r="I50" s="631" t="s">
        <v>8</v>
      </c>
      <c r="J50" s="631" t="s">
        <v>8</v>
      </c>
      <c r="K50" s="632"/>
      <c r="L50" s="632"/>
    </row>
    <row r="51" spans="1:12" x14ac:dyDescent="0.2">
      <c r="B51" s="632"/>
      <c r="C51" s="632"/>
      <c r="D51" s="632"/>
      <c r="E51" s="632"/>
      <c r="F51" s="638"/>
      <c r="G51" s="632"/>
      <c r="H51" s="632"/>
      <c r="I51" s="632"/>
      <c r="J51" s="632"/>
      <c r="K51" s="632"/>
      <c r="L51" s="632"/>
    </row>
    <row r="52" spans="1:12" ht="18" x14ac:dyDescent="0.25">
      <c r="A52" s="11"/>
      <c r="B52" s="546" t="s">
        <v>48</v>
      </c>
      <c r="C52" s="547"/>
      <c r="D52" s="547"/>
      <c r="E52" s="11"/>
      <c r="F52" s="546" t="s">
        <v>49</v>
      </c>
      <c r="G52" s="549"/>
      <c r="H52" s="550"/>
      <c r="I52" s="66"/>
      <c r="J52" s="546" t="s">
        <v>50</v>
      </c>
      <c r="K52" s="448"/>
      <c r="L52" s="551"/>
    </row>
    <row r="53" spans="1:12" x14ac:dyDescent="0.2">
      <c r="A53" s="11"/>
      <c r="B53" s="468" t="s">
        <v>8</v>
      </c>
      <c r="C53" s="468"/>
      <c r="D53" s="468"/>
      <c r="E53" s="11"/>
      <c r="F53" s="529" t="s">
        <v>52</v>
      </c>
      <c r="G53" s="553" t="s">
        <v>53</v>
      </c>
      <c r="H53" s="553" t="s">
        <v>54</v>
      </c>
      <c r="I53" s="80"/>
      <c r="J53" s="452"/>
      <c r="K53" s="452" t="s">
        <v>8</v>
      </c>
      <c r="L53" s="452" t="s">
        <v>8</v>
      </c>
    </row>
    <row r="54" spans="1:12" x14ac:dyDescent="0.2">
      <c r="A54" s="11"/>
      <c r="B54" s="554"/>
      <c r="C54" s="554"/>
      <c r="D54" s="554"/>
      <c r="E54" s="11"/>
      <c r="F54" s="452"/>
      <c r="G54" s="454" t="s">
        <v>8</v>
      </c>
      <c r="H54" s="455"/>
      <c r="I54" s="80"/>
      <c r="J54" s="81"/>
      <c r="K54" s="81" t="s">
        <v>8</v>
      </c>
      <c r="L54" s="81" t="s">
        <v>8</v>
      </c>
    </row>
    <row r="55" spans="1:12" x14ac:dyDescent="0.2">
      <c r="A55" s="11"/>
      <c r="B55" s="555" t="s">
        <v>55</v>
      </c>
      <c r="C55" s="556" t="s">
        <v>56</v>
      </c>
      <c r="D55" s="556" t="s">
        <v>57</v>
      </c>
      <c r="E55" s="639"/>
      <c r="F55" s="559" t="s">
        <v>20</v>
      </c>
      <c r="G55" s="645" t="s">
        <v>58</v>
      </c>
      <c r="H55" s="645" t="s">
        <v>58</v>
      </c>
      <c r="I55" s="646"/>
      <c r="J55" s="647" t="s">
        <v>20</v>
      </c>
      <c r="K55" s="673">
        <v>1.6800000000000001E-3</v>
      </c>
      <c r="L55" s="674">
        <v>7.7538461538461542E-2</v>
      </c>
    </row>
    <row r="56" spans="1:12" x14ac:dyDescent="0.2">
      <c r="A56" s="11"/>
      <c r="B56" s="561" t="s">
        <v>59</v>
      </c>
      <c r="C56" s="642"/>
      <c r="D56" s="642"/>
      <c r="E56" s="639"/>
      <c r="F56" s="559" t="s">
        <v>60</v>
      </c>
      <c r="G56" s="649" t="s">
        <v>61</v>
      </c>
      <c r="H56" s="650"/>
      <c r="I56" s="651"/>
      <c r="J56" s="650" t="s">
        <v>60</v>
      </c>
      <c r="K56" s="652" t="s">
        <v>62</v>
      </c>
      <c r="L56" s="652" t="s">
        <v>63</v>
      </c>
    </row>
    <row r="57" spans="1:12" x14ac:dyDescent="0.2">
      <c r="A57" s="11"/>
      <c r="B57" s="227" t="s">
        <v>64</v>
      </c>
      <c r="C57" s="669">
        <v>15.25</v>
      </c>
      <c r="D57" s="668">
        <v>33.04</v>
      </c>
      <c r="E57" s="639"/>
      <c r="F57" s="588" t="s">
        <v>65</v>
      </c>
      <c r="G57" s="670">
        <v>9.6325049999999995E-2</v>
      </c>
      <c r="H57" s="672">
        <v>5.0089026000000002E-3</v>
      </c>
      <c r="I57" s="656"/>
      <c r="J57" s="644" t="s">
        <v>66</v>
      </c>
      <c r="K57" s="652" t="s">
        <v>67</v>
      </c>
      <c r="L57" s="652" t="s">
        <v>68</v>
      </c>
    </row>
    <row r="58" spans="1:12" x14ac:dyDescent="0.2">
      <c r="A58" s="11"/>
      <c r="B58" s="227" t="s">
        <v>69</v>
      </c>
      <c r="C58" s="669">
        <v>28.05</v>
      </c>
      <c r="D58" s="668">
        <v>60.77</v>
      </c>
      <c r="E58" s="639"/>
      <c r="F58" s="589" t="s">
        <v>70</v>
      </c>
      <c r="G58" s="671">
        <v>3.2108350000000008E-2</v>
      </c>
      <c r="H58" s="671">
        <v>1.6696341999999998E-3</v>
      </c>
      <c r="I58" s="657"/>
      <c r="J58" s="644" t="s">
        <v>71</v>
      </c>
      <c r="K58" s="644"/>
      <c r="L58" s="644"/>
    </row>
    <row r="59" spans="1:12" x14ac:dyDescent="0.2">
      <c r="A59" s="11"/>
      <c r="B59" s="227" t="s">
        <v>72</v>
      </c>
      <c r="C59" s="669">
        <v>53.15</v>
      </c>
      <c r="D59" s="668">
        <v>115.15</v>
      </c>
      <c r="E59" s="639"/>
      <c r="F59" s="590" t="s">
        <v>73</v>
      </c>
      <c r="G59" s="670">
        <v>0.1284334</v>
      </c>
      <c r="H59" s="670">
        <v>6.6785367999999999E-3</v>
      </c>
      <c r="I59" s="656"/>
      <c r="J59" s="658"/>
      <c r="K59" s="658"/>
      <c r="L59" s="658"/>
    </row>
    <row r="60" spans="1:12" ht="18.75" x14ac:dyDescent="0.3">
      <c r="A60" s="11"/>
      <c r="B60" s="227" t="s">
        <v>74</v>
      </c>
      <c r="C60" s="659"/>
      <c r="D60" s="635"/>
      <c r="E60" s="639"/>
      <c r="F60" s="591" t="s">
        <v>75</v>
      </c>
      <c r="G60" s="670">
        <v>0.26339999999999997</v>
      </c>
      <c r="H60" s="660" t="s">
        <v>76</v>
      </c>
      <c r="I60" s="656"/>
      <c r="J60" s="661" t="s">
        <v>77</v>
      </c>
      <c r="K60" s="640" t="s">
        <v>6</v>
      </c>
      <c r="L60" s="662"/>
    </row>
    <row r="61" spans="1:12" x14ac:dyDescent="0.2">
      <c r="A61" s="11"/>
      <c r="B61" s="227" t="s">
        <v>64</v>
      </c>
      <c r="C61" s="669">
        <v>15.56</v>
      </c>
      <c r="D61" s="668">
        <v>33.700000000000003</v>
      </c>
      <c r="E61" s="639"/>
      <c r="F61" s="588" t="s">
        <v>78</v>
      </c>
      <c r="G61" s="660" t="s">
        <v>76</v>
      </c>
      <c r="H61" s="654"/>
      <c r="I61" s="663"/>
      <c r="J61" s="648" t="s">
        <v>79</v>
      </c>
      <c r="K61" s="641"/>
      <c r="L61" s="664"/>
    </row>
    <row r="62" spans="1:12" x14ac:dyDescent="0.2">
      <c r="A62" s="11"/>
      <c r="B62" s="227" t="s">
        <v>69</v>
      </c>
      <c r="C62" s="669">
        <v>28.61</v>
      </c>
      <c r="D62" s="668">
        <v>61.99</v>
      </c>
      <c r="E62" s="639"/>
      <c r="F62" s="592" t="s">
        <v>80</v>
      </c>
      <c r="G62" s="670">
        <v>0.26339999999999997</v>
      </c>
      <c r="H62" s="654" t="s">
        <v>8</v>
      </c>
      <c r="I62" s="663"/>
      <c r="J62" s="653" t="s">
        <v>81</v>
      </c>
      <c r="K62" s="675">
        <v>1.17</v>
      </c>
      <c r="L62" s="651" t="s">
        <v>1546</v>
      </c>
    </row>
    <row r="63" spans="1:12" x14ac:dyDescent="0.2">
      <c r="A63" s="11"/>
      <c r="B63" s="571" t="s">
        <v>72</v>
      </c>
      <c r="C63" s="669">
        <v>54.21</v>
      </c>
      <c r="D63" s="668">
        <v>117.45</v>
      </c>
      <c r="E63" s="639"/>
      <c r="F63" s="588" t="s">
        <v>82</v>
      </c>
      <c r="G63" s="670">
        <v>0.27835149999999997</v>
      </c>
      <c r="H63" s="655" t="s">
        <v>8</v>
      </c>
      <c r="I63" s="638"/>
      <c r="J63" s="653" t="s">
        <v>76</v>
      </c>
      <c r="K63" s="676">
        <v>2.54</v>
      </c>
      <c r="L63" s="665" t="s">
        <v>1547</v>
      </c>
    </row>
    <row r="64" spans="1:12" x14ac:dyDescent="0.2">
      <c r="A64" s="11"/>
      <c r="B64" s="638"/>
      <c r="C64" s="638"/>
      <c r="D64" s="638"/>
      <c r="E64" s="639"/>
      <c r="F64" s="561" t="s">
        <v>83</v>
      </c>
      <c r="G64" s="638"/>
      <c r="H64" s="638"/>
      <c r="I64" s="641"/>
      <c r="J64" s="641"/>
      <c r="K64" s="638"/>
      <c r="L64" s="664"/>
    </row>
    <row r="65" spans="1:12" x14ac:dyDescent="0.2">
      <c r="A65" s="11"/>
      <c r="B65" s="666"/>
      <c r="C65" s="631"/>
      <c r="D65" s="631"/>
      <c r="E65" s="638"/>
      <c r="F65" s="571" t="s">
        <v>84</v>
      </c>
      <c r="G65" s="643"/>
      <c r="H65" s="643"/>
      <c r="I65" s="643"/>
      <c r="J65" s="643"/>
      <c r="K65" s="643"/>
      <c r="L65" s="667"/>
    </row>
  </sheetData>
  <sheetProtection algorithmName="SHA-512" hashValue="29KOE/KKUZcaUh0BBKGxqvIa7j5FloJamt/qDCbjsBNx1Ze+AQRT9eAgtY9Ku1gPPMxhhRmkuxvujMVTT0nMBQ==" saltValue="Wx6zRtLitxjfR1JS6IHqKg==" spinCount="100000" sheet="1" objects="1" scenarios="1"/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2:T27"/>
  <sheetViews>
    <sheetView workbookViewId="0"/>
  </sheetViews>
  <sheetFormatPr defaultRowHeight="15" x14ac:dyDescent="0.25"/>
  <cols>
    <col min="3" max="3" width="40.42578125" customWidth="1"/>
    <col min="4" max="4" width="13.42578125" customWidth="1"/>
  </cols>
  <sheetData>
    <row r="2" spans="2:20" x14ac:dyDescent="0.25">
      <c r="C2" t="s">
        <v>91</v>
      </c>
    </row>
    <row r="4" spans="2:20" x14ac:dyDescent="0.25">
      <c r="C4" t="s">
        <v>107</v>
      </c>
    </row>
    <row r="5" spans="2:20" x14ac:dyDescent="0.25">
      <c r="C5" t="s">
        <v>97</v>
      </c>
      <c r="E5" t="s">
        <v>100</v>
      </c>
    </row>
    <row r="6" spans="2:20" x14ac:dyDescent="0.25">
      <c r="C6" t="s">
        <v>90</v>
      </c>
      <c r="D6" s="343">
        <v>20</v>
      </c>
    </row>
    <row r="7" spans="2:20" x14ac:dyDescent="0.25">
      <c r="C7" t="s">
        <v>92</v>
      </c>
      <c r="D7" s="343">
        <v>1</v>
      </c>
    </row>
    <row r="8" spans="2:20" x14ac:dyDescent="0.25">
      <c r="C8" s="344" t="s">
        <v>93</v>
      </c>
      <c r="D8" s="345">
        <f>D7*D6*2080</f>
        <v>41600</v>
      </c>
      <c r="E8" s="290" t="s">
        <v>94</v>
      </c>
    </row>
    <row r="9" spans="2:20" x14ac:dyDescent="0.25">
      <c r="C9" t="s">
        <v>95</v>
      </c>
      <c r="D9" s="346">
        <f>0.0765*D8</f>
        <v>3182.4</v>
      </c>
      <c r="E9" t="s">
        <v>94</v>
      </c>
    </row>
    <row r="10" spans="2:20" x14ac:dyDescent="0.25">
      <c r="C10" t="s">
        <v>96</v>
      </c>
      <c r="D10" t="s">
        <v>108</v>
      </c>
      <c r="E10" t="s">
        <v>98</v>
      </c>
      <c r="Q10" t="s">
        <v>0</v>
      </c>
    </row>
    <row r="11" spans="2:20" x14ac:dyDescent="0.25">
      <c r="B11" t="s">
        <v>109</v>
      </c>
      <c r="C11" t="s">
        <v>99</v>
      </c>
      <c r="D11" t="s">
        <v>108</v>
      </c>
      <c r="E11" t="s">
        <v>114</v>
      </c>
      <c r="Q11" t="s">
        <v>8</v>
      </c>
      <c r="S11" s="290" t="s">
        <v>105</v>
      </c>
      <c r="T11" t="s">
        <v>106</v>
      </c>
    </row>
    <row r="12" spans="2:20" x14ac:dyDescent="0.25">
      <c r="C12" t="s">
        <v>110</v>
      </c>
      <c r="D12" t="s">
        <v>108</v>
      </c>
      <c r="E12" t="s">
        <v>113</v>
      </c>
      <c r="J12" t="s">
        <v>2</v>
      </c>
      <c r="Q12" t="str">
        <f>'CY16 Benefits Costs'!O23</f>
        <v>TOTALCHOICE</v>
      </c>
      <c r="R12" t="s">
        <v>101</v>
      </c>
      <c r="S12" s="348">
        <f>'CY16 Benefits Costs'!O25*12</f>
        <v>9506.0399999999991</v>
      </c>
      <c r="T12" s="347">
        <f>'CY16 Benefits Costs'!U25*12</f>
        <v>2376.4800000000009</v>
      </c>
    </row>
    <row r="13" spans="2:20" x14ac:dyDescent="0.25">
      <c r="C13" t="s">
        <v>111</v>
      </c>
      <c r="D13" s="55">
        <f>D8*'CY16 Benefits Costs'!V57</f>
        <v>148.096</v>
      </c>
      <c r="E13" t="s">
        <v>112</v>
      </c>
      <c r="J13" t="s">
        <v>64</v>
      </c>
      <c r="K13" s="347">
        <f>'CY16 Benefits Costs'!P57*12</f>
        <v>386.15999999999997</v>
      </c>
      <c r="Q13" t="s">
        <v>8</v>
      </c>
      <c r="R13" t="s">
        <v>102</v>
      </c>
      <c r="S13" s="348">
        <f>'CY16 Benefits Costs'!O26*12</f>
        <v>19012.079999999998</v>
      </c>
      <c r="T13" s="347">
        <f>'CY16 Benefits Costs'!U26*12</f>
        <v>4752.9600000000019</v>
      </c>
    </row>
    <row r="14" spans="2:20" x14ac:dyDescent="0.25">
      <c r="C14" t="s">
        <v>115</v>
      </c>
      <c r="D14">
        <f>12*'CY16 Benefits Costs'!Y63</f>
        <v>29.64</v>
      </c>
      <c r="J14" t="s">
        <v>69</v>
      </c>
      <c r="K14" s="347">
        <f>'CY16 Benefits Costs'!P58*12</f>
        <v>710.52</v>
      </c>
      <c r="R14" t="s">
        <v>104</v>
      </c>
      <c r="S14" s="348">
        <f>'CY16 Benefits Costs'!O27*12</f>
        <v>26141.52</v>
      </c>
      <c r="T14" s="347">
        <f>'CY16 Benefits Costs'!U27*12</f>
        <v>6535.3200000000015</v>
      </c>
    </row>
    <row r="15" spans="2:20" x14ac:dyDescent="0.25">
      <c r="J15" t="s">
        <v>72</v>
      </c>
      <c r="K15" s="347">
        <f>'CY16 Benefits Costs'!P59*12</f>
        <v>1346.16</v>
      </c>
      <c r="Q15" t="s">
        <v>103</v>
      </c>
      <c r="R15" t="s">
        <v>101</v>
      </c>
      <c r="S15" s="348">
        <f>'CY16 Benefits Costs'!P25*12</f>
        <v>7955.88</v>
      </c>
      <c r="T15" s="347">
        <f>'CY16 Benefits Costs'!V25*12</f>
        <v>1989</v>
      </c>
    </row>
    <row r="16" spans="2:20" x14ac:dyDescent="0.25">
      <c r="C16" t="s">
        <v>119</v>
      </c>
      <c r="D16" s="55">
        <f>D8</f>
        <v>41600</v>
      </c>
      <c r="R16" t="s">
        <v>102</v>
      </c>
      <c r="S16" s="348">
        <f>'CY16 Benefits Costs'!P26*12</f>
        <v>15911.52</v>
      </c>
      <c r="T16" s="347">
        <f>'CY16 Benefits Costs'!V26*12</f>
        <v>3977.88</v>
      </c>
    </row>
    <row r="17" spans="3:20" x14ac:dyDescent="0.25">
      <c r="C17" t="s">
        <v>117</v>
      </c>
      <c r="D17">
        <f>SUM(D10:D14)</f>
        <v>177.73599999999999</v>
      </c>
      <c r="R17" t="s">
        <v>104</v>
      </c>
      <c r="S17" s="348">
        <f>'CY16 Benefits Costs'!P27*12</f>
        <v>21878.400000000001</v>
      </c>
      <c r="T17" s="347">
        <f>'CY16 Benefits Costs'!V27*12</f>
        <v>5469.5999999999995</v>
      </c>
    </row>
    <row r="18" spans="3:20" x14ac:dyDescent="0.25">
      <c r="C18" t="s">
        <v>118</v>
      </c>
      <c r="D18" s="55">
        <f>D16+D17</f>
        <v>41777.735999999997</v>
      </c>
    </row>
    <row r="19" spans="3:20" x14ac:dyDescent="0.25">
      <c r="Q19" t="s">
        <v>2</v>
      </c>
    </row>
    <row r="27" spans="3:20" x14ac:dyDescent="0.25">
      <c r="C27" t="s">
        <v>116</v>
      </c>
    </row>
  </sheetData>
  <sheetProtection algorithmName="SHA-512" hashValue="KStSv+R2EMoDhFm5v3W7h3MUmwOb9ZryLnQwP+2tMX+6hfRXowfrp9HyHIpI3J5wpmFpWzVU3h7U7BJgvr5EZw==" saltValue="wrC+x+NWH5ATU6qDltmegQ==" spinCount="100000" sheet="1" objects="1" scenarios="1"/>
  <pageMargins left="0.7" right="0.7" top="0.75" bottom="0.75" header="0.3" footer="0.3"/>
  <pageSetup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N39"/>
  <sheetViews>
    <sheetView workbookViewId="0"/>
  </sheetViews>
  <sheetFormatPr defaultRowHeight="15" x14ac:dyDescent="0.25"/>
  <cols>
    <col min="1" max="1" width="17.28515625" bestFit="1" customWidth="1"/>
    <col min="2" max="2" width="27.42578125" customWidth="1"/>
    <col min="3" max="3" width="9.5703125" customWidth="1"/>
    <col min="5" max="5" width="7.5703125" bestFit="1" customWidth="1"/>
    <col min="6" max="6" width="33.28515625" bestFit="1" customWidth="1"/>
    <col min="8" max="8" width="14" bestFit="1" customWidth="1"/>
    <col min="10" max="10" width="14" bestFit="1" customWidth="1"/>
    <col min="12" max="12" width="17.42578125" bestFit="1" customWidth="1"/>
  </cols>
  <sheetData>
    <row r="1" spans="1:14" ht="15.75" thickBot="1" x14ac:dyDescent="0.3">
      <c r="A1" s="349" t="s">
        <v>125</v>
      </c>
      <c r="B1" s="350">
        <v>25</v>
      </c>
      <c r="E1" s="723" t="s">
        <v>99</v>
      </c>
      <c r="F1" s="724"/>
      <c r="G1" s="725" t="s">
        <v>111</v>
      </c>
      <c r="H1" s="726"/>
      <c r="I1" s="727" t="s">
        <v>122</v>
      </c>
      <c r="J1" s="728"/>
      <c r="L1" s="377" t="s">
        <v>149</v>
      </c>
      <c r="N1" t="s">
        <v>147</v>
      </c>
    </row>
    <row r="2" spans="1:14" x14ac:dyDescent="0.25">
      <c r="A2" s="354" t="s">
        <v>126</v>
      </c>
      <c r="B2" s="355">
        <v>1</v>
      </c>
      <c r="C2" s="353" t="str">
        <f>CONCATENATE(B1,B2)</f>
        <v>251</v>
      </c>
      <c r="E2" s="362" t="s">
        <v>127</v>
      </c>
      <c r="F2" s="365" t="s">
        <v>128</v>
      </c>
      <c r="G2" s="358"/>
      <c r="H2" s="359"/>
      <c r="I2" s="370"/>
      <c r="J2" s="371"/>
      <c r="L2" t="s">
        <v>120</v>
      </c>
    </row>
    <row r="3" spans="1:14" x14ac:dyDescent="0.25">
      <c r="A3" s="356" t="s">
        <v>121</v>
      </c>
      <c r="B3" s="357" t="s">
        <v>133</v>
      </c>
      <c r="C3" s="353"/>
      <c r="E3" s="363">
        <v>0</v>
      </c>
      <c r="F3" s="366" t="s">
        <v>129</v>
      </c>
      <c r="G3" s="360"/>
      <c r="H3" s="361"/>
      <c r="I3" s="372"/>
      <c r="J3" s="373"/>
      <c r="L3" t="s">
        <v>96</v>
      </c>
    </row>
    <row r="4" spans="1:14" x14ac:dyDescent="0.25">
      <c r="A4" s="356" t="s">
        <v>111</v>
      </c>
      <c r="B4" s="357"/>
      <c r="C4" s="353"/>
      <c r="E4" s="363">
        <v>1</v>
      </c>
      <c r="F4" s="366" t="s">
        <v>130</v>
      </c>
      <c r="G4" s="360"/>
      <c r="H4" s="361"/>
      <c r="I4" s="372"/>
      <c r="J4" s="373"/>
      <c r="L4" t="s">
        <v>121</v>
      </c>
    </row>
    <row r="5" spans="1:14" ht="15.75" thickBot="1" x14ac:dyDescent="0.3">
      <c r="A5" s="351" t="s">
        <v>122</v>
      </c>
      <c r="B5" s="352"/>
      <c r="C5" s="353"/>
      <c r="E5" s="363">
        <v>2</v>
      </c>
      <c r="F5" s="366" t="s">
        <v>131</v>
      </c>
      <c r="G5" s="360"/>
      <c r="H5" s="361"/>
      <c r="I5" s="372"/>
      <c r="J5" s="373"/>
      <c r="L5" t="s">
        <v>111</v>
      </c>
      <c r="M5" t="s">
        <v>151</v>
      </c>
    </row>
    <row r="6" spans="1:14" x14ac:dyDescent="0.25">
      <c r="E6" s="363">
        <v>3</v>
      </c>
      <c r="F6" s="366" t="s">
        <v>132</v>
      </c>
      <c r="G6" s="360"/>
      <c r="H6" s="361"/>
      <c r="I6" s="372"/>
      <c r="J6" s="373"/>
      <c r="L6" t="s">
        <v>122</v>
      </c>
      <c r="M6" t="s">
        <v>154</v>
      </c>
    </row>
    <row r="7" spans="1:14" x14ac:dyDescent="0.25">
      <c r="A7" t="s">
        <v>93</v>
      </c>
      <c r="B7" s="376" t="str">
        <f>IFERROR(VLOOKUP(C2,PGS,2,FALSE)," ")</f>
        <v xml:space="preserve"> </v>
      </c>
      <c r="C7" s="353" t="str">
        <f>IFERROR(B7*2080,"")</f>
        <v/>
      </c>
      <c r="D7" t="str">
        <f>IFERROR(VLOOKUP(C46,DB,31,FALSE)," ")</f>
        <v xml:space="preserve"> </v>
      </c>
      <c r="E7" s="363">
        <v>4</v>
      </c>
      <c r="F7" s="366" t="s">
        <v>133</v>
      </c>
      <c r="G7" s="360"/>
      <c r="H7" s="361"/>
      <c r="I7" s="372"/>
      <c r="J7" s="373"/>
      <c r="L7" t="s">
        <v>6</v>
      </c>
      <c r="M7" t="s">
        <v>163</v>
      </c>
    </row>
    <row r="8" spans="1:14" x14ac:dyDescent="0.25">
      <c r="A8" t="s">
        <v>120</v>
      </c>
      <c r="B8" s="55"/>
      <c r="E8" s="363">
        <v>5</v>
      </c>
      <c r="F8" s="366" t="s">
        <v>134</v>
      </c>
      <c r="G8" s="360"/>
      <c r="H8" s="361"/>
      <c r="I8" s="372"/>
      <c r="J8" s="373"/>
      <c r="L8" t="s">
        <v>5</v>
      </c>
      <c r="M8" t="s">
        <v>156</v>
      </c>
    </row>
    <row r="9" spans="1:14" ht="15.75" thickBot="1" x14ac:dyDescent="0.3">
      <c r="A9" t="s">
        <v>96</v>
      </c>
      <c r="B9" s="55"/>
      <c r="E9" s="364">
        <v>6</v>
      </c>
      <c r="F9" s="367" t="s">
        <v>135</v>
      </c>
      <c r="G9" s="368"/>
      <c r="H9" s="369"/>
      <c r="I9" s="374"/>
      <c r="J9" s="375"/>
      <c r="L9" t="s">
        <v>150</v>
      </c>
    </row>
    <row r="10" spans="1:14" x14ac:dyDescent="0.25">
      <c r="A10" t="s">
        <v>121</v>
      </c>
      <c r="B10" s="55" t="s">
        <v>8</v>
      </c>
      <c r="C10" t="s">
        <v>147</v>
      </c>
      <c r="E10" s="55">
        <f>VLOOKUP(B3,HEA,3,FALSE)</f>
        <v>4</v>
      </c>
      <c r="F10" s="366" t="s">
        <v>68</v>
      </c>
      <c r="H10" t="s">
        <v>68</v>
      </c>
      <c r="J10" t="s">
        <v>68</v>
      </c>
      <c r="L10" t="s">
        <v>152</v>
      </c>
      <c r="M10" t="s">
        <v>153</v>
      </c>
    </row>
    <row r="11" spans="1:14" x14ac:dyDescent="0.25">
      <c r="A11" t="s">
        <v>111</v>
      </c>
      <c r="B11" s="55"/>
      <c r="C11" t="s">
        <v>148</v>
      </c>
      <c r="L11" t="s">
        <v>157</v>
      </c>
    </row>
    <row r="12" spans="1:14" x14ac:dyDescent="0.25">
      <c r="A12" t="s">
        <v>122</v>
      </c>
      <c r="B12" s="55"/>
      <c r="F12" s="366" t="s">
        <v>8</v>
      </c>
      <c r="L12" t="s">
        <v>158</v>
      </c>
    </row>
    <row r="13" spans="1:14" x14ac:dyDescent="0.25">
      <c r="A13" t="s">
        <v>123</v>
      </c>
      <c r="B13" s="55"/>
      <c r="L13" t="s">
        <v>159</v>
      </c>
    </row>
    <row r="14" spans="1:14" x14ac:dyDescent="0.25">
      <c r="A14" s="377" t="s">
        <v>5</v>
      </c>
      <c r="B14" s="55"/>
      <c r="C14" t="s">
        <v>155</v>
      </c>
      <c r="L14" t="s">
        <v>74</v>
      </c>
    </row>
    <row r="15" spans="1:14" x14ac:dyDescent="0.25">
      <c r="A15" s="377" t="s">
        <v>145</v>
      </c>
      <c r="B15" s="55"/>
      <c r="C15" t="s">
        <v>146</v>
      </c>
      <c r="L15" t="s">
        <v>160</v>
      </c>
    </row>
    <row r="16" spans="1:14" x14ac:dyDescent="0.25">
      <c r="A16" s="377" t="s">
        <v>152</v>
      </c>
      <c r="B16" s="55"/>
      <c r="L16" t="s">
        <v>161</v>
      </c>
    </row>
    <row r="17" spans="1:12" x14ac:dyDescent="0.25">
      <c r="A17" s="377" t="s">
        <v>157</v>
      </c>
      <c r="B17" s="55"/>
      <c r="L17" t="s">
        <v>162</v>
      </c>
    </row>
    <row r="18" spans="1:12" x14ac:dyDescent="0.25">
      <c r="A18" s="377" t="s">
        <v>158</v>
      </c>
      <c r="B18" s="55"/>
      <c r="F18" t="s">
        <v>164</v>
      </c>
    </row>
    <row r="19" spans="1:12" x14ac:dyDescent="0.25">
      <c r="A19" s="377" t="s">
        <v>159</v>
      </c>
      <c r="B19" s="55"/>
      <c r="F19" t="s">
        <v>165</v>
      </c>
    </row>
    <row r="20" spans="1:12" x14ac:dyDescent="0.25">
      <c r="A20" s="377" t="s">
        <v>74</v>
      </c>
      <c r="B20" s="55"/>
      <c r="F20" t="s">
        <v>166</v>
      </c>
      <c r="L20" t="s">
        <v>8</v>
      </c>
    </row>
    <row r="21" spans="1:12" x14ac:dyDescent="0.25">
      <c r="A21" s="377" t="s">
        <v>160</v>
      </c>
      <c r="B21" s="55"/>
    </row>
    <row r="22" spans="1:12" x14ac:dyDescent="0.25">
      <c r="A22" s="377" t="s">
        <v>161</v>
      </c>
      <c r="B22" s="55"/>
    </row>
    <row r="23" spans="1:12" x14ac:dyDescent="0.25">
      <c r="A23" s="377" t="s">
        <v>162</v>
      </c>
      <c r="B23" s="55"/>
    </row>
    <row r="24" spans="1:12" x14ac:dyDescent="0.25">
      <c r="A24" s="344" t="s">
        <v>124</v>
      </c>
      <c r="B24" s="55" t="str">
        <f>IFERROR(SUM(B8:B16)+C7,"")</f>
        <v/>
      </c>
    </row>
    <row r="26" spans="1:12" x14ac:dyDescent="0.25">
      <c r="A26" t="s">
        <v>183</v>
      </c>
    </row>
    <row r="27" spans="1:12" x14ac:dyDescent="0.25">
      <c r="A27" t="s">
        <v>184</v>
      </c>
    </row>
    <row r="28" spans="1:12" x14ac:dyDescent="0.25">
      <c r="A28" t="s">
        <v>207</v>
      </c>
    </row>
    <row r="29" spans="1:12" x14ac:dyDescent="0.25">
      <c r="A29" t="s">
        <v>1068</v>
      </c>
    </row>
    <row r="30" spans="1:12" x14ac:dyDescent="0.25">
      <c r="A30" t="s">
        <v>181</v>
      </c>
    </row>
    <row r="31" spans="1:12" x14ac:dyDescent="0.25">
      <c r="A31" t="s">
        <v>182</v>
      </c>
      <c r="C31" t="s">
        <v>8</v>
      </c>
    </row>
    <row r="32" spans="1:12" x14ac:dyDescent="0.25">
      <c r="A32" t="s">
        <v>185</v>
      </c>
    </row>
    <row r="33" spans="1:1" x14ac:dyDescent="0.25">
      <c r="A33" t="s">
        <v>186</v>
      </c>
    </row>
    <row r="34" spans="1:1" x14ac:dyDescent="0.25">
      <c r="A34" t="s">
        <v>187</v>
      </c>
    </row>
    <row r="35" spans="1:1" x14ac:dyDescent="0.25">
      <c r="A35" t="s">
        <v>188</v>
      </c>
    </row>
    <row r="36" spans="1:1" x14ac:dyDescent="0.25">
      <c r="A36" t="s">
        <v>189</v>
      </c>
    </row>
    <row r="37" spans="1:1" x14ac:dyDescent="0.25">
      <c r="A37" t="s">
        <v>191</v>
      </c>
    </row>
    <row r="38" spans="1:1" x14ac:dyDescent="0.25">
      <c r="A38" t="s">
        <v>181</v>
      </c>
    </row>
    <row r="39" spans="1:1" x14ac:dyDescent="0.25">
      <c r="A39" t="s">
        <v>182</v>
      </c>
    </row>
  </sheetData>
  <mergeCells count="3">
    <mergeCell ref="E1:F1"/>
    <mergeCell ref="G1:H1"/>
    <mergeCell ref="I1:J1"/>
  </mergeCells>
  <dataValidations count="1">
    <dataValidation type="list" allowBlank="1" showInputMessage="1" showErrorMessage="1" errorTitle="Invalid Selection" error="Please choose from a valid option for health insurance" promptTitle="Health Insurance" prompt="Which health insurance plan do you have?" sqref="B3" xr:uid="{00000000-0002-0000-0200-000000000000}">
      <formula1>HealthInsurance</formula1>
    </dataValidation>
  </dataValidations>
  <pageMargins left="0.7" right="0.7" top="0.75" bottom="0.75" header="0.3" footer="0.3"/>
  <pageSetup scale="3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</sheetPr>
  <dimension ref="A1:S18"/>
  <sheetViews>
    <sheetView workbookViewId="0">
      <selection sqref="A1:C1"/>
    </sheetView>
  </sheetViews>
  <sheetFormatPr defaultRowHeight="15" x14ac:dyDescent="0.25"/>
  <cols>
    <col min="1" max="1" width="20.85546875" bestFit="1" customWidth="1"/>
    <col min="2" max="2" width="10.42578125" bestFit="1" customWidth="1"/>
    <col min="3" max="3" width="5.5703125" bestFit="1" customWidth="1"/>
    <col min="4" max="4" width="7.5703125" bestFit="1" customWidth="1"/>
    <col min="5" max="5" width="9.140625" bestFit="1" customWidth="1"/>
    <col min="6" max="6" width="7.5703125" bestFit="1" customWidth="1"/>
    <col min="7" max="7" width="9.140625" bestFit="1" customWidth="1"/>
    <col min="8" max="8" width="8.140625" bestFit="1" customWidth="1"/>
    <col min="9" max="9" width="9.7109375" bestFit="1" customWidth="1"/>
    <col min="10" max="10" width="7.5703125" bestFit="1" customWidth="1"/>
    <col min="11" max="11" width="9.140625" bestFit="1" customWidth="1"/>
    <col min="12" max="12" width="7.5703125" bestFit="1" customWidth="1"/>
  </cols>
  <sheetData>
    <row r="1" spans="1:19" ht="15.75" thickBot="1" x14ac:dyDescent="0.3">
      <c r="A1" s="723"/>
      <c r="B1" s="731"/>
      <c r="C1" s="731"/>
      <c r="D1" s="729">
        <v>2022</v>
      </c>
      <c r="E1" s="730"/>
      <c r="F1" s="729">
        <v>2021</v>
      </c>
      <c r="G1" s="730"/>
      <c r="H1" s="729">
        <v>2020</v>
      </c>
      <c r="I1" s="730"/>
      <c r="J1" s="729">
        <v>2019</v>
      </c>
      <c r="K1" s="730"/>
      <c r="L1" s="729">
        <v>2018</v>
      </c>
      <c r="M1" s="730"/>
      <c r="N1" s="729">
        <v>2017</v>
      </c>
      <c r="O1" s="730"/>
      <c r="P1" s="729">
        <v>2016</v>
      </c>
      <c r="Q1" s="730"/>
      <c r="R1" s="729">
        <v>2015</v>
      </c>
      <c r="S1" s="730"/>
    </row>
    <row r="2" spans="1:19" ht="15.75" thickBot="1" x14ac:dyDescent="0.3">
      <c r="A2" s="390" t="s">
        <v>128</v>
      </c>
      <c r="B2" s="391" t="s">
        <v>178</v>
      </c>
      <c r="C2" s="392" t="s">
        <v>127</v>
      </c>
      <c r="D2" s="388" t="s">
        <v>176</v>
      </c>
      <c r="E2" s="389" t="s">
        <v>177</v>
      </c>
      <c r="F2" s="388" t="s">
        <v>176</v>
      </c>
      <c r="G2" s="389" t="s">
        <v>177</v>
      </c>
      <c r="H2" s="388" t="s">
        <v>176</v>
      </c>
      <c r="I2" s="389" t="s">
        <v>177</v>
      </c>
      <c r="J2" s="388" t="s">
        <v>176</v>
      </c>
      <c r="K2" s="389" t="s">
        <v>177</v>
      </c>
      <c r="L2" s="388" t="s">
        <v>176</v>
      </c>
      <c r="M2" s="389" t="s">
        <v>177</v>
      </c>
      <c r="N2" s="388" t="s">
        <v>176</v>
      </c>
      <c r="O2" s="389" t="s">
        <v>177</v>
      </c>
      <c r="P2" s="388" t="s">
        <v>176</v>
      </c>
      <c r="Q2" s="389" t="s">
        <v>177</v>
      </c>
      <c r="R2" s="388" t="s">
        <v>176</v>
      </c>
      <c r="S2" s="389" t="s">
        <v>177</v>
      </c>
    </row>
    <row r="3" spans="1:19" x14ac:dyDescent="0.25">
      <c r="A3" s="366" t="s">
        <v>213</v>
      </c>
      <c r="B3" s="366" t="s">
        <v>179</v>
      </c>
      <c r="C3" s="363">
        <v>0</v>
      </c>
      <c r="D3" s="622">
        <v>0</v>
      </c>
      <c r="E3" s="623">
        <v>0</v>
      </c>
      <c r="F3" s="622">
        <v>0</v>
      </c>
      <c r="G3" s="623">
        <v>0</v>
      </c>
      <c r="H3" s="384">
        <v>0</v>
      </c>
      <c r="I3" s="385">
        <v>0</v>
      </c>
      <c r="J3" s="384">
        <v>0</v>
      </c>
      <c r="K3" s="385">
        <v>0</v>
      </c>
      <c r="L3" s="384">
        <v>0</v>
      </c>
      <c r="M3" s="385">
        <v>0</v>
      </c>
      <c r="N3" s="384">
        <v>0</v>
      </c>
      <c r="O3" s="385">
        <v>0</v>
      </c>
      <c r="P3" s="384">
        <v>0</v>
      </c>
      <c r="Q3" s="385">
        <v>0</v>
      </c>
      <c r="R3" s="384">
        <v>0</v>
      </c>
      <c r="S3" s="361"/>
    </row>
    <row r="4" spans="1:19" x14ac:dyDescent="0.25">
      <c r="A4" s="366" t="s">
        <v>130</v>
      </c>
      <c r="B4" s="383">
        <v>1</v>
      </c>
      <c r="C4" s="363">
        <v>1</v>
      </c>
      <c r="D4" s="622">
        <v>85.81</v>
      </c>
      <c r="E4" s="623">
        <v>343.24</v>
      </c>
      <c r="F4" s="622">
        <v>80.2</v>
      </c>
      <c r="G4" s="623">
        <v>320.77999999999997</v>
      </c>
      <c r="H4" s="384">
        <v>80.2</v>
      </c>
      <c r="I4" s="385">
        <v>320.77999999999997</v>
      </c>
      <c r="J4" s="384">
        <v>80.2</v>
      </c>
      <c r="K4" s="385">
        <v>320.77999999999997</v>
      </c>
      <c r="L4" s="384">
        <v>80.2</v>
      </c>
      <c r="M4" s="385">
        <v>320.77999999999997</v>
      </c>
      <c r="N4" s="384">
        <v>78.790000000000006</v>
      </c>
      <c r="O4" s="385">
        <v>315.18</v>
      </c>
      <c r="P4" s="384">
        <v>76.5</v>
      </c>
      <c r="Q4" s="385">
        <v>306</v>
      </c>
      <c r="R4" s="384">
        <v>72.47</v>
      </c>
      <c r="S4" s="361"/>
    </row>
    <row r="5" spans="1:19" x14ac:dyDescent="0.25">
      <c r="A5" s="366" t="s">
        <v>131</v>
      </c>
      <c r="B5" s="366" t="s">
        <v>23</v>
      </c>
      <c r="C5" s="363">
        <v>2</v>
      </c>
      <c r="D5" s="622">
        <v>171.62</v>
      </c>
      <c r="E5" s="623">
        <v>686.47</v>
      </c>
      <c r="F5" s="622">
        <v>160.38999999999999</v>
      </c>
      <c r="G5" s="623">
        <v>641.55999999999995</v>
      </c>
      <c r="H5" s="384">
        <v>160.38999999999999</v>
      </c>
      <c r="I5" s="385">
        <v>641.55999999999995</v>
      </c>
      <c r="J5" s="384">
        <v>160.38999999999999</v>
      </c>
      <c r="K5" s="385">
        <v>641.55999999999995</v>
      </c>
      <c r="L5" s="384">
        <v>160.38999999999999</v>
      </c>
      <c r="M5" s="385">
        <v>641.55999999999995</v>
      </c>
      <c r="N5" s="384">
        <v>157.58000000000001</v>
      </c>
      <c r="O5" s="385">
        <v>630.34</v>
      </c>
      <c r="P5" s="384">
        <v>153</v>
      </c>
      <c r="Q5" s="385">
        <v>611.98</v>
      </c>
      <c r="R5" s="384">
        <v>144.94</v>
      </c>
      <c r="S5" s="361"/>
    </row>
    <row r="6" spans="1:19" x14ac:dyDescent="0.25">
      <c r="A6" s="366" t="s">
        <v>132</v>
      </c>
      <c r="B6" s="366" t="s">
        <v>24</v>
      </c>
      <c r="C6" s="363">
        <v>3</v>
      </c>
      <c r="D6" s="622">
        <v>235.97</v>
      </c>
      <c r="E6" s="623">
        <v>943.9</v>
      </c>
      <c r="F6" s="622">
        <v>220.54</v>
      </c>
      <c r="G6" s="623">
        <v>882.14</v>
      </c>
      <c r="H6" s="384">
        <v>220.54</v>
      </c>
      <c r="I6" s="385">
        <v>882.14</v>
      </c>
      <c r="J6" s="384">
        <v>220.54</v>
      </c>
      <c r="K6" s="385">
        <v>882.14</v>
      </c>
      <c r="L6" s="384">
        <v>220.54</v>
      </c>
      <c r="M6" s="385">
        <v>882.14</v>
      </c>
      <c r="N6" s="384">
        <v>216.68</v>
      </c>
      <c r="O6" s="385">
        <v>866.72</v>
      </c>
      <c r="P6" s="384">
        <v>210.37</v>
      </c>
      <c r="Q6" s="385">
        <v>841.48</v>
      </c>
      <c r="R6" s="384">
        <v>199.29</v>
      </c>
      <c r="S6" s="361"/>
    </row>
    <row r="7" spans="1:19" x14ac:dyDescent="0.25">
      <c r="A7" s="366" t="s">
        <v>133</v>
      </c>
      <c r="B7" s="383">
        <v>1</v>
      </c>
      <c r="C7" s="363">
        <v>4</v>
      </c>
      <c r="D7" s="622">
        <v>102.53</v>
      </c>
      <c r="E7" s="623">
        <v>410.11</v>
      </c>
      <c r="F7" s="622">
        <v>95.82</v>
      </c>
      <c r="G7" s="623">
        <v>383.29</v>
      </c>
      <c r="H7" s="384">
        <v>95.82</v>
      </c>
      <c r="I7" s="385">
        <v>383.29</v>
      </c>
      <c r="J7" s="384">
        <v>95.82</v>
      </c>
      <c r="K7" s="385">
        <v>383.29</v>
      </c>
      <c r="L7" s="384">
        <v>95.82</v>
      </c>
      <c r="M7" s="385">
        <v>383.29</v>
      </c>
      <c r="N7" s="384">
        <v>94.15</v>
      </c>
      <c r="O7" s="385">
        <v>376.58</v>
      </c>
      <c r="P7" s="384">
        <v>91.4</v>
      </c>
      <c r="Q7" s="385">
        <v>365.62</v>
      </c>
      <c r="R7" s="384">
        <v>86.59</v>
      </c>
      <c r="S7" s="361"/>
    </row>
    <row r="8" spans="1:19" x14ac:dyDescent="0.25">
      <c r="A8" s="366" t="s">
        <v>134</v>
      </c>
      <c r="B8" s="366" t="s">
        <v>23</v>
      </c>
      <c r="C8" s="363">
        <v>5</v>
      </c>
      <c r="D8" s="622">
        <v>205.06</v>
      </c>
      <c r="E8" s="623">
        <v>820.23</v>
      </c>
      <c r="F8" s="622">
        <v>191.64</v>
      </c>
      <c r="G8" s="623">
        <v>766.58</v>
      </c>
      <c r="H8" s="384">
        <v>191.64</v>
      </c>
      <c r="I8" s="385">
        <v>766.58</v>
      </c>
      <c r="J8" s="384">
        <v>191.64</v>
      </c>
      <c r="K8" s="385">
        <v>766.58</v>
      </c>
      <c r="L8" s="384">
        <v>191.64</v>
      </c>
      <c r="M8" s="385">
        <v>766.58</v>
      </c>
      <c r="N8" s="384">
        <v>188.29</v>
      </c>
      <c r="O8" s="385">
        <v>753.17</v>
      </c>
      <c r="P8" s="384">
        <v>182.81</v>
      </c>
      <c r="Q8" s="385">
        <v>731.23</v>
      </c>
      <c r="R8" s="384">
        <v>173.18</v>
      </c>
      <c r="S8" s="361"/>
    </row>
    <row r="9" spans="1:19" ht="15.75" thickBot="1" x14ac:dyDescent="0.3">
      <c r="A9" s="367" t="s">
        <v>135</v>
      </c>
      <c r="B9" s="367" t="s">
        <v>24</v>
      </c>
      <c r="C9" s="364">
        <v>6</v>
      </c>
      <c r="D9" s="624">
        <v>281.95</v>
      </c>
      <c r="E9" s="625">
        <v>1127.82</v>
      </c>
      <c r="F9" s="624">
        <v>263.51</v>
      </c>
      <c r="G9" s="625">
        <v>1054.03</v>
      </c>
      <c r="H9" s="386">
        <v>263.51</v>
      </c>
      <c r="I9" s="387">
        <v>1054.03</v>
      </c>
      <c r="J9" s="386">
        <v>263.51</v>
      </c>
      <c r="K9" s="387">
        <v>1054.03</v>
      </c>
      <c r="L9" s="386">
        <v>263.51</v>
      </c>
      <c r="M9" s="387">
        <v>1054.03</v>
      </c>
      <c r="N9" s="386">
        <v>258.89999999999998</v>
      </c>
      <c r="O9" s="387">
        <v>1035.5999999999999</v>
      </c>
      <c r="P9" s="386">
        <v>251.36</v>
      </c>
      <c r="Q9" s="387">
        <v>1005.44</v>
      </c>
      <c r="R9" s="386">
        <v>238.12</v>
      </c>
      <c r="S9" s="369"/>
    </row>
    <row r="11" spans="1:19" x14ac:dyDescent="0.25">
      <c r="A11" s="344" t="s">
        <v>1282</v>
      </c>
    </row>
    <row r="12" spans="1:19" x14ac:dyDescent="0.25">
      <c r="A12" t="s">
        <v>1544</v>
      </c>
    </row>
    <row r="13" spans="1:19" x14ac:dyDescent="0.25">
      <c r="N13" t="s">
        <v>8</v>
      </c>
    </row>
    <row r="14" spans="1:19" x14ac:dyDescent="0.25">
      <c r="A14" t="s">
        <v>1545</v>
      </c>
    </row>
    <row r="18" spans="15:15" x14ac:dyDescent="0.25">
      <c r="O18" t="s">
        <v>8</v>
      </c>
    </row>
  </sheetData>
  <sheetProtection algorithmName="SHA-512" hashValue="1Lmq87fWOnSYp7er8VtOu3Q3dumR3lg9N/ERWYyes1t+9BPNHthd7igKUeNIPVHyP9T9BPatNpFe5OHMifmkQQ==" saltValue="11osbSViql58xmsZ2JVnjw==" spinCount="100000" sheet="1" objects="1" scenarios="1"/>
  <mergeCells count="9">
    <mergeCell ref="R1:S1"/>
    <mergeCell ref="A1:C1"/>
    <mergeCell ref="P1:Q1"/>
    <mergeCell ref="N1:O1"/>
    <mergeCell ref="L1:M1"/>
    <mergeCell ref="J1:K1"/>
    <mergeCell ref="H1:I1"/>
    <mergeCell ref="F1:G1"/>
    <mergeCell ref="D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59999389629810485"/>
  </sheetPr>
  <dimension ref="A1:R23"/>
  <sheetViews>
    <sheetView workbookViewId="0"/>
  </sheetViews>
  <sheetFormatPr defaultRowHeight="15" x14ac:dyDescent="0.25"/>
  <cols>
    <col min="2" max="2" width="5.5703125" bestFit="1" customWidth="1"/>
    <col min="3" max="3" width="6.5703125" bestFit="1" customWidth="1"/>
    <col min="4" max="4" width="5.5703125" bestFit="1" customWidth="1"/>
    <col min="5" max="5" width="6.5703125" bestFit="1" customWidth="1"/>
    <col min="6" max="6" width="5.5703125" bestFit="1" customWidth="1"/>
    <col min="7" max="7" width="6.5703125" bestFit="1" customWidth="1"/>
    <col min="8" max="8" width="5.5703125" bestFit="1" customWidth="1"/>
    <col min="9" max="9" width="6.5703125" bestFit="1" customWidth="1"/>
    <col min="10" max="10" width="5.5703125" bestFit="1" customWidth="1"/>
    <col min="11" max="11" width="6.5703125" bestFit="1" customWidth="1"/>
    <col min="12" max="12" width="5.5703125" bestFit="1" customWidth="1"/>
    <col min="13" max="13" width="6.5703125" bestFit="1" customWidth="1"/>
  </cols>
  <sheetData>
    <row r="1" spans="1:15" ht="15.75" thickBot="1" x14ac:dyDescent="0.3">
      <c r="B1" s="729">
        <v>2022</v>
      </c>
      <c r="C1" s="730"/>
      <c r="D1" s="729">
        <v>2021</v>
      </c>
      <c r="E1" s="730"/>
      <c r="F1" s="729">
        <v>2020</v>
      </c>
      <c r="G1" s="730"/>
      <c r="H1" s="729">
        <v>2019</v>
      </c>
      <c r="I1" s="730"/>
      <c r="J1" s="729">
        <v>2018</v>
      </c>
      <c r="K1" s="730"/>
      <c r="L1" s="729">
        <v>2017</v>
      </c>
      <c r="M1" s="730"/>
      <c r="N1" s="729">
        <v>2016</v>
      </c>
      <c r="O1" s="730"/>
    </row>
    <row r="2" spans="1:15" ht="15.75" thickBot="1" x14ac:dyDescent="0.3">
      <c r="B2" s="388" t="s">
        <v>176</v>
      </c>
      <c r="C2" s="389" t="s">
        <v>177</v>
      </c>
      <c r="D2" s="388" t="s">
        <v>176</v>
      </c>
      <c r="E2" s="389" t="s">
        <v>177</v>
      </c>
      <c r="F2" s="388" t="s">
        <v>176</v>
      </c>
      <c r="G2" s="389" t="s">
        <v>177</v>
      </c>
      <c r="H2" s="388" t="s">
        <v>176</v>
      </c>
      <c r="I2" s="389" t="s">
        <v>177</v>
      </c>
      <c r="J2" s="388" t="s">
        <v>176</v>
      </c>
      <c r="K2" s="389" t="s">
        <v>177</v>
      </c>
      <c r="L2" s="388" t="s">
        <v>176</v>
      </c>
      <c r="M2" s="389" t="s">
        <v>177</v>
      </c>
      <c r="N2" s="388" t="s">
        <v>176</v>
      </c>
      <c r="O2" s="389" t="s">
        <v>177</v>
      </c>
    </row>
    <row r="3" spans="1:15" x14ac:dyDescent="0.25">
      <c r="A3" t="s">
        <v>101</v>
      </c>
      <c r="B3" s="628">
        <v>0</v>
      </c>
      <c r="C3" s="629">
        <v>15.25</v>
      </c>
      <c r="D3" s="628">
        <v>0</v>
      </c>
      <c r="E3" s="629">
        <v>15.25</v>
      </c>
      <c r="F3" s="55">
        <v>0</v>
      </c>
      <c r="G3" s="612">
        <v>15.25</v>
      </c>
      <c r="H3" s="612">
        <v>0</v>
      </c>
      <c r="I3" s="612">
        <v>15.56</v>
      </c>
      <c r="J3" s="612">
        <v>0</v>
      </c>
      <c r="K3" s="55">
        <v>14.82</v>
      </c>
      <c r="L3" s="55">
        <v>0</v>
      </c>
      <c r="M3" s="55">
        <v>14.85</v>
      </c>
      <c r="N3" s="55">
        <v>0</v>
      </c>
      <c r="O3" s="55">
        <v>14.11</v>
      </c>
    </row>
    <row r="4" spans="1:15" x14ac:dyDescent="0.25">
      <c r="A4" t="s">
        <v>180</v>
      </c>
      <c r="B4" s="628">
        <v>0</v>
      </c>
      <c r="C4" s="629">
        <v>28.05</v>
      </c>
      <c r="D4" s="628">
        <v>0</v>
      </c>
      <c r="E4" s="629">
        <v>28.05</v>
      </c>
      <c r="F4" s="55">
        <v>0</v>
      </c>
      <c r="G4" s="612">
        <v>28.05</v>
      </c>
      <c r="H4" s="612">
        <v>0</v>
      </c>
      <c r="I4" s="612">
        <v>28.62</v>
      </c>
      <c r="J4" s="612">
        <v>0</v>
      </c>
      <c r="K4" s="55">
        <v>27.26</v>
      </c>
      <c r="L4" s="55">
        <v>0</v>
      </c>
      <c r="M4" s="55">
        <v>27.33</v>
      </c>
      <c r="N4" s="55">
        <v>0</v>
      </c>
      <c r="O4" s="55">
        <v>25.96</v>
      </c>
    </row>
    <row r="5" spans="1:15" x14ac:dyDescent="0.25">
      <c r="A5" t="s">
        <v>104</v>
      </c>
      <c r="B5" s="628">
        <v>0</v>
      </c>
      <c r="C5" s="629">
        <v>53.15</v>
      </c>
      <c r="D5" s="628">
        <v>0</v>
      </c>
      <c r="E5" s="629">
        <v>53.15</v>
      </c>
      <c r="F5" s="55">
        <v>0</v>
      </c>
      <c r="G5" s="612">
        <v>53.15</v>
      </c>
      <c r="H5" s="612">
        <v>0</v>
      </c>
      <c r="I5" s="612">
        <v>54.23</v>
      </c>
      <c r="J5" s="612">
        <v>0</v>
      </c>
      <c r="K5" s="55">
        <v>51.65</v>
      </c>
      <c r="L5" s="55">
        <v>0</v>
      </c>
      <c r="M5" s="55">
        <v>51.78</v>
      </c>
      <c r="N5" s="55">
        <v>0</v>
      </c>
      <c r="O5" s="55">
        <v>49.19</v>
      </c>
    </row>
    <row r="7" spans="1:15" x14ac:dyDescent="0.25">
      <c r="A7" s="344" t="s">
        <v>1282</v>
      </c>
      <c r="B7" s="344"/>
      <c r="C7" s="344"/>
      <c r="D7" s="344"/>
      <c r="E7" s="344"/>
      <c r="F7" s="344"/>
      <c r="G7" s="344"/>
    </row>
    <row r="8" spans="1:15" x14ac:dyDescent="0.25">
      <c r="A8" t="s">
        <v>1543</v>
      </c>
    </row>
    <row r="10" spans="1:15" x14ac:dyDescent="0.25">
      <c r="A10" s="613" t="s">
        <v>8</v>
      </c>
      <c r="B10" s="613"/>
      <c r="C10" s="613"/>
      <c r="D10" s="603" t="s">
        <v>8</v>
      </c>
      <c r="E10" s="603"/>
    </row>
    <row r="23" spans="18:18" x14ac:dyDescent="0.25">
      <c r="R23" t="s">
        <v>8</v>
      </c>
    </row>
  </sheetData>
  <sheetProtection algorithmName="SHA-512" hashValue="7XQ1n5Quq76CGiVm2LEdqpk4/VVZv/7NSNbSTUam6eCz7rkDmFadGYHWimQhmDqJE9mwyJFfIVbtHsxjZxTvkA==" saltValue="Nlcyzc9WFcL+rBU+mAtF5A==" spinCount="100000" sheet="1" objects="1" scenarios="1"/>
  <mergeCells count="7">
    <mergeCell ref="N1:O1"/>
    <mergeCell ref="B1:C1"/>
    <mergeCell ref="J1:K1"/>
    <mergeCell ref="L1:M1"/>
    <mergeCell ref="H1:I1"/>
    <mergeCell ref="F1:G1"/>
    <mergeCell ref="D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59999389629810485"/>
  </sheetPr>
  <dimension ref="A1:F25"/>
  <sheetViews>
    <sheetView workbookViewId="0"/>
  </sheetViews>
  <sheetFormatPr defaultRowHeight="15" x14ac:dyDescent="0.25"/>
  <cols>
    <col min="5" max="5" width="29.42578125" bestFit="1" customWidth="1"/>
    <col min="6" max="6" width="27.85546875" bestFit="1" customWidth="1"/>
  </cols>
  <sheetData>
    <row r="1" spans="1:6" ht="15.75" x14ac:dyDescent="0.25">
      <c r="A1" s="381" t="s">
        <v>174</v>
      </c>
    </row>
    <row r="2" spans="1:6" x14ac:dyDescent="0.25">
      <c r="A2" s="382" t="s">
        <v>1539</v>
      </c>
    </row>
    <row r="3" spans="1:6" x14ac:dyDescent="0.25">
      <c r="A3" t="s">
        <v>175</v>
      </c>
    </row>
    <row r="4" spans="1:6" x14ac:dyDescent="0.25">
      <c r="A4" s="416" t="s">
        <v>148</v>
      </c>
    </row>
    <row r="5" spans="1:6" x14ac:dyDescent="0.25">
      <c r="A5" s="290"/>
      <c r="B5" s="290"/>
      <c r="C5" s="290"/>
      <c r="D5" s="290">
        <v>2021</v>
      </c>
      <c r="E5" s="290" t="s">
        <v>208</v>
      </c>
      <c r="F5" s="290" t="s">
        <v>209</v>
      </c>
    </row>
    <row r="6" spans="1:6" x14ac:dyDescent="0.25">
      <c r="A6" s="619">
        <v>2022</v>
      </c>
      <c r="B6" s="619">
        <v>3.2099999999999997E-2</v>
      </c>
      <c r="C6" s="620">
        <f>B6/B7</f>
        <v>3.2099999999999994E-5</v>
      </c>
      <c r="D6" s="621"/>
      <c r="E6" s="619">
        <v>1.41E-3</v>
      </c>
      <c r="F6" s="619">
        <v>4.2199999999999998E-3</v>
      </c>
    </row>
    <row r="7" spans="1:6" x14ac:dyDescent="0.25">
      <c r="A7" s="619"/>
      <c r="B7" s="619">
        <v>1000</v>
      </c>
      <c r="C7" s="619"/>
      <c r="D7" s="621"/>
      <c r="E7" s="621"/>
      <c r="F7" s="621"/>
    </row>
    <row r="8" spans="1:6" x14ac:dyDescent="0.25">
      <c r="A8" s="605"/>
      <c r="B8" s="605"/>
      <c r="C8" s="605"/>
      <c r="D8" s="605">
        <v>2021</v>
      </c>
      <c r="E8" s="605" t="s">
        <v>208</v>
      </c>
      <c r="F8" s="605" t="s">
        <v>209</v>
      </c>
    </row>
    <row r="9" spans="1:6" x14ac:dyDescent="0.25">
      <c r="A9" s="678">
        <v>2021</v>
      </c>
      <c r="B9" s="678">
        <v>2.7E-2</v>
      </c>
      <c r="C9" s="679">
        <f>B9/B10</f>
        <v>2.6999999999999999E-5</v>
      </c>
      <c r="D9" s="607"/>
      <c r="E9" s="678">
        <v>1.41E-3</v>
      </c>
      <c r="F9" s="678">
        <v>4.2199999999999998E-3</v>
      </c>
    </row>
    <row r="10" spans="1:6" x14ac:dyDescent="0.25">
      <c r="A10" s="678"/>
      <c r="B10" s="678">
        <v>1000</v>
      </c>
      <c r="C10" s="678"/>
      <c r="D10" s="607"/>
      <c r="E10" s="607"/>
      <c r="F10" s="607"/>
    </row>
    <row r="11" spans="1:6" x14ac:dyDescent="0.25">
      <c r="D11">
        <v>2020</v>
      </c>
      <c r="E11" t="s">
        <v>208</v>
      </c>
      <c r="F11" t="s">
        <v>209</v>
      </c>
    </row>
    <row r="12" spans="1:6" x14ac:dyDescent="0.25">
      <c r="A12" s="613">
        <v>2020</v>
      </c>
      <c r="B12" s="613">
        <v>2.7E-2</v>
      </c>
      <c r="C12" s="614">
        <f>B12/B13</f>
        <v>2.6999999999999999E-5</v>
      </c>
      <c r="D12" s="377"/>
      <c r="E12" s="613">
        <v>1.41E-3</v>
      </c>
      <c r="F12" s="613">
        <v>4.2199999999999998E-3</v>
      </c>
    </row>
    <row r="13" spans="1:6" x14ac:dyDescent="0.25">
      <c r="A13" s="613"/>
      <c r="B13" s="613">
        <v>1000</v>
      </c>
      <c r="C13" s="613"/>
      <c r="D13" s="377"/>
      <c r="E13" s="377"/>
      <c r="F13" s="377"/>
    </row>
    <row r="14" spans="1:6" x14ac:dyDescent="0.25">
      <c r="D14">
        <v>2019</v>
      </c>
      <c r="E14" t="s">
        <v>208</v>
      </c>
      <c r="F14" t="s">
        <v>209</v>
      </c>
    </row>
    <row r="15" spans="1:6" x14ac:dyDescent="0.25">
      <c r="A15">
        <v>2019</v>
      </c>
      <c r="B15">
        <v>2.7E-2</v>
      </c>
      <c r="C15" s="394">
        <f>B15/B16</f>
        <v>2.6999999999999999E-5</v>
      </c>
      <c r="E15">
        <v>1.41E-3</v>
      </c>
      <c r="F15">
        <v>4.2199999999999998E-3</v>
      </c>
    </row>
    <row r="16" spans="1:6" x14ac:dyDescent="0.25">
      <c r="B16">
        <v>1000</v>
      </c>
    </row>
    <row r="17" spans="1:6" x14ac:dyDescent="0.25">
      <c r="D17">
        <v>2018</v>
      </c>
      <c r="E17" t="s">
        <v>208</v>
      </c>
      <c r="F17" t="s">
        <v>209</v>
      </c>
    </row>
    <row r="18" spans="1:6" x14ac:dyDescent="0.25">
      <c r="A18">
        <v>2018</v>
      </c>
      <c r="B18">
        <v>2.7E-2</v>
      </c>
      <c r="C18" s="394">
        <f>B18/B19</f>
        <v>2.6999999999999999E-5</v>
      </c>
      <c r="E18">
        <v>1.41E-3</v>
      </c>
      <c r="F18">
        <v>4.2199999999999998E-3</v>
      </c>
    </row>
    <row r="19" spans="1:6" x14ac:dyDescent="0.25">
      <c r="B19">
        <v>1000</v>
      </c>
    </row>
    <row r="20" spans="1:6" x14ac:dyDescent="0.25">
      <c r="D20">
        <v>2017</v>
      </c>
      <c r="E20" t="s">
        <v>208</v>
      </c>
      <c r="F20" t="s">
        <v>209</v>
      </c>
    </row>
    <row r="21" spans="1:6" x14ac:dyDescent="0.25">
      <c r="A21">
        <v>2017</v>
      </c>
      <c r="B21">
        <v>2.7E-2</v>
      </c>
      <c r="C21" s="394">
        <f>B21/B22</f>
        <v>2.6999999999999999E-5</v>
      </c>
      <c r="E21">
        <v>1.41E-3</v>
      </c>
      <c r="F21">
        <v>4.2199999999999998E-3</v>
      </c>
    </row>
    <row r="22" spans="1:6" x14ac:dyDescent="0.25">
      <c r="B22">
        <v>1000</v>
      </c>
    </row>
    <row r="23" spans="1:6" x14ac:dyDescent="0.25">
      <c r="D23">
        <v>2016</v>
      </c>
      <c r="E23" t="s">
        <v>208</v>
      </c>
      <c r="F23" t="s">
        <v>209</v>
      </c>
    </row>
    <row r="24" spans="1:6" x14ac:dyDescent="0.25">
      <c r="A24">
        <v>2016</v>
      </c>
      <c r="B24">
        <v>2.1999999999999999E-2</v>
      </c>
      <c r="C24" s="394">
        <f>B24/B25</f>
        <v>2.1999999999999999E-5</v>
      </c>
      <c r="E24">
        <v>1.1900000000000001E-3</v>
      </c>
      <c r="F24">
        <v>3.5599999999999998E-3</v>
      </c>
    </row>
    <row r="25" spans="1:6" x14ac:dyDescent="0.25">
      <c r="B25">
        <v>1000</v>
      </c>
    </row>
  </sheetData>
  <sheetProtection algorithmName="SHA-512" hashValue="fQX851tSbeveOm0okc7kUEeA6rRckK5JgZwYy23gU+KaIP3/IIVwINmNL4eoluolLebKbu/4AzNUkDOlGzv3nA==" saltValue="K/pFqwzNsIkh6wQ681lM1g==" spinCount="100000" sheet="1" objects="1" scenarios="1"/>
  <hyperlinks>
    <hyperlink ref="A4" r:id="rId1" xr:uid="{0EBDB8E0-1A7D-41D4-AB4D-2FA5F30866C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59999389629810485"/>
  </sheetPr>
  <dimension ref="A2:E5"/>
  <sheetViews>
    <sheetView workbookViewId="0"/>
  </sheetViews>
  <sheetFormatPr defaultRowHeight="15" x14ac:dyDescent="0.25"/>
  <sheetData>
    <row r="2" spans="1:5" x14ac:dyDescent="0.25">
      <c r="A2">
        <v>2022</v>
      </c>
      <c r="B2">
        <v>2021</v>
      </c>
      <c r="C2">
        <v>2020</v>
      </c>
      <c r="D2">
        <v>2019</v>
      </c>
      <c r="E2" t="s">
        <v>1294</v>
      </c>
    </row>
    <row r="3" spans="1:5" x14ac:dyDescent="0.25">
      <c r="A3" s="627">
        <v>1.17</v>
      </c>
      <c r="B3" s="627">
        <v>1.22</v>
      </c>
      <c r="C3" s="602">
        <v>1.22</v>
      </c>
      <c r="D3" s="602">
        <v>1.2</v>
      </c>
      <c r="E3" s="602">
        <v>1.1399999999999999</v>
      </c>
    </row>
    <row r="5" spans="1:5" x14ac:dyDescent="0.25">
      <c r="A5" s="603" t="s">
        <v>1542</v>
      </c>
    </row>
  </sheetData>
  <sheetProtection algorithmName="SHA-512" hashValue="gaMK+oUChlXNxGVmK8SW9ykgjXa0O+S7pfjKYOZfbUSrZPJuq6O/M0TVSt8owslp3OlgK10vWqM7+NT++IFZlQ==" saltValue="Fa0qJxws63wk2CAFeXOuEQ==" spinCount="100000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59999389629810485"/>
  </sheetPr>
  <dimension ref="A2:B5"/>
  <sheetViews>
    <sheetView workbookViewId="0"/>
  </sheetViews>
  <sheetFormatPr defaultRowHeight="15" x14ac:dyDescent="0.25"/>
  <cols>
    <col min="1" max="1" width="10.140625" customWidth="1"/>
  </cols>
  <sheetData>
    <row r="2" spans="1:2" x14ac:dyDescent="0.25">
      <c r="A2" t="s">
        <v>1540</v>
      </c>
      <c r="B2" t="s">
        <v>1525</v>
      </c>
    </row>
    <row r="3" spans="1:2" x14ac:dyDescent="0.25">
      <c r="A3">
        <v>1.6800000000000001E-3</v>
      </c>
      <c r="B3">
        <v>2.3E-3</v>
      </c>
    </row>
    <row r="4" spans="1:2" x14ac:dyDescent="0.25">
      <c r="A4" t="s">
        <v>8</v>
      </c>
    </row>
    <row r="5" spans="1:2" x14ac:dyDescent="0.25">
      <c r="A5" s="603" t="s">
        <v>1541</v>
      </c>
    </row>
  </sheetData>
  <sheetProtection algorithmName="SHA-512" hashValue="kovJPZPOaxuXJ8hFyL3c5zs2HKEx4zLDAcG7DOxsH0er895E8L/QVzeZ/DCV0r+LVkgUfFjARVBgFAXlCZ9KUA==" saltValue="IZsmCZOGsSLQvwQkzsQyXA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59999389629810485"/>
  </sheetPr>
  <dimension ref="A1:F13"/>
  <sheetViews>
    <sheetView workbookViewId="0"/>
  </sheetViews>
  <sheetFormatPr defaultRowHeight="15" x14ac:dyDescent="0.25"/>
  <cols>
    <col min="1" max="1" width="57.28515625" bestFit="1" customWidth="1"/>
    <col min="2" max="2" width="13.85546875" bestFit="1" customWidth="1"/>
    <col min="3" max="3" width="15.28515625" bestFit="1" customWidth="1"/>
    <col min="4" max="4" width="11.140625" bestFit="1" customWidth="1"/>
    <col min="5" max="5" width="12.140625" bestFit="1" customWidth="1"/>
  </cols>
  <sheetData>
    <row r="1" spans="1:6" x14ac:dyDescent="0.25">
      <c r="A1" t="s">
        <v>168</v>
      </c>
      <c r="C1" s="732">
        <v>2021</v>
      </c>
      <c r="D1" s="732"/>
      <c r="E1" s="732"/>
    </row>
    <row r="2" spans="1:6" x14ac:dyDescent="0.25">
      <c r="A2" t="s">
        <v>1292</v>
      </c>
      <c r="C2" t="s">
        <v>1538</v>
      </c>
      <c r="D2" t="s">
        <v>170</v>
      </c>
      <c r="E2" t="s">
        <v>171</v>
      </c>
    </row>
    <row r="3" spans="1:6" x14ac:dyDescent="0.25">
      <c r="B3" t="s">
        <v>169</v>
      </c>
      <c r="C3" s="290">
        <v>6.2E-2</v>
      </c>
      <c r="D3" s="290"/>
      <c r="E3" s="290"/>
      <c r="F3" s="290"/>
    </row>
    <row r="4" spans="1:6" x14ac:dyDescent="0.25">
      <c r="B4" t="s">
        <v>0</v>
      </c>
      <c r="C4" s="290"/>
      <c r="D4" s="290">
        <v>1.4500000000000001E-2</v>
      </c>
      <c r="E4" s="290">
        <v>1.4500000000000001E-2</v>
      </c>
      <c r="F4" s="290" t="s">
        <v>1288</v>
      </c>
    </row>
    <row r="5" spans="1:6" x14ac:dyDescent="0.25">
      <c r="B5" t="s">
        <v>172</v>
      </c>
      <c r="C5" s="290">
        <f>IF(D6&lt;147000,SUM(C3:C4),0)</f>
        <v>6.2E-2</v>
      </c>
      <c r="D5" s="290">
        <f>IF(D6&gt;200000,E4,D4)</f>
        <v>1.4500000000000001E-2</v>
      </c>
      <c r="E5" s="290"/>
      <c r="F5" s="290">
        <f>C5+D5</f>
        <v>7.6499999999999999E-2</v>
      </c>
    </row>
    <row r="6" spans="1:6" x14ac:dyDescent="0.25">
      <c r="C6" s="290"/>
      <c r="D6" s="290">
        <f>((Calculator!E14*2080)*26)/2080</f>
        <v>0</v>
      </c>
      <c r="E6" s="290"/>
      <c r="F6" s="290" t="s">
        <v>173</v>
      </c>
    </row>
    <row r="7" spans="1:6" x14ac:dyDescent="0.25">
      <c r="F7" t="s">
        <v>8</v>
      </c>
    </row>
    <row r="8" spans="1:6" x14ac:dyDescent="0.25">
      <c r="A8" s="344" t="s">
        <v>1287</v>
      </c>
      <c r="C8" s="732" t="s">
        <v>1526</v>
      </c>
      <c r="D8" s="732"/>
      <c r="E8" s="732"/>
    </row>
    <row r="9" spans="1:6" x14ac:dyDescent="0.25">
      <c r="A9" s="416" t="s">
        <v>1286</v>
      </c>
      <c r="C9" t="s">
        <v>1285</v>
      </c>
      <c r="D9" t="s">
        <v>170</v>
      </c>
      <c r="E9" t="s">
        <v>171</v>
      </c>
    </row>
    <row r="10" spans="1:6" x14ac:dyDescent="0.25">
      <c r="B10" t="s">
        <v>169</v>
      </c>
      <c r="C10" s="290">
        <v>6.2E-2</v>
      </c>
      <c r="D10" s="290"/>
      <c r="E10" s="290"/>
      <c r="F10" s="290"/>
    </row>
    <row r="11" spans="1:6" x14ac:dyDescent="0.25">
      <c r="B11" t="s">
        <v>0</v>
      </c>
      <c r="C11" s="290"/>
      <c r="D11" s="290">
        <v>1.4500000000000001E-2</v>
      </c>
      <c r="E11" s="290">
        <v>1.4500000000000001E-2</v>
      </c>
      <c r="F11" s="290" t="s">
        <v>1288</v>
      </c>
    </row>
    <row r="12" spans="1:6" x14ac:dyDescent="0.25">
      <c r="B12" t="s">
        <v>172</v>
      </c>
      <c r="C12" s="290">
        <v>6.2E-2</v>
      </c>
      <c r="D12" s="290">
        <v>1.4500000000000001E-2</v>
      </c>
      <c r="E12" s="290"/>
      <c r="F12" s="290">
        <v>7.6499999999999999E-2</v>
      </c>
    </row>
    <row r="13" spans="1:6" x14ac:dyDescent="0.25">
      <c r="C13" s="290"/>
      <c r="D13" s="290">
        <v>0</v>
      </c>
      <c r="E13" s="290"/>
      <c r="F13" s="290" t="s">
        <v>173</v>
      </c>
    </row>
  </sheetData>
  <sheetProtection algorithmName="SHA-512" hashValue="SvheRImzPEVIopES7qhcfttWREj0QWMCl7DHkYWFMQJGjvK6t88XgW31ISf5FlIMRXZfsg51NOVvWHB00YbyTQ==" saltValue="7TRKpUw+weakcUdw2Atc3w==" spinCount="100000" sheet="1" objects="1" scenarios="1"/>
  <mergeCells count="2">
    <mergeCell ref="C1:E1"/>
    <mergeCell ref="C8:E8"/>
  </mergeCells>
  <hyperlinks>
    <hyperlink ref="A9" r:id="rId1" xr:uid="{E88F2B79-70CE-47AD-944F-82FC73E6D69B}"/>
  </hyperlinks>
  <pageMargins left="0.7" right="0.7" top="0.75" bottom="0.75" header="0.3" footer="0.3"/>
  <pageSetup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 tint="0.59999389629810485"/>
  </sheetPr>
  <dimension ref="A1:X50"/>
  <sheetViews>
    <sheetView topLeftCell="B29" workbookViewId="0">
      <selection activeCell="C49" sqref="C49"/>
    </sheetView>
  </sheetViews>
  <sheetFormatPr defaultRowHeight="15" x14ac:dyDescent="0.25"/>
  <cols>
    <col min="1" max="1" width="22.85546875" customWidth="1"/>
    <col min="2" max="2" width="87.7109375" bestFit="1" customWidth="1"/>
    <col min="3" max="3" width="9.85546875" customWidth="1"/>
    <col min="4" max="4" width="34.85546875" bestFit="1" customWidth="1"/>
    <col min="5" max="6" width="9.85546875" customWidth="1"/>
    <col min="7" max="7" width="13" bestFit="1" customWidth="1"/>
    <col min="8" max="8" width="16.42578125" customWidth="1"/>
    <col min="9" max="9" width="48.5703125" customWidth="1"/>
    <col min="10" max="10" width="14.5703125" bestFit="1" customWidth="1"/>
    <col min="11" max="11" width="26.7109375" customWidth="1"/>
    <col min="12" max="12" width="57.85546875" bestFit="1" customWidth="1"/>
    <col min="13" max="13" width="9.5703125" bestFit="1" customWidth="1"/>
    <col min="15" max="15" width="13.42578125" bestFit="1" customWidth="1"/>
    <col min="16" max="16" width="25.42578125" customWidth="1"/>
    <col min="17" max="17" width="9.85546875" bestFit="1" customWidth="1"/>
    <col min="19" max="19" width="27.7109375" hidden="1" customWidth="1"/>
    <col min="20" max="20" width="9.85546875" hidden="1" customWidth="1"/>
    <col min="21" max="22" width="0" hidden="1" customWidth="1"/>
    <col min="23" max="23" width="15.42578125" hidden="1" customWidth="1"/>
    <col min="24" max="24" width="9.85546875" hidden="1" customWidth="1"/>
  </cols>
  <sheetData>
    <row r="1" spans="1:24" x14ac:dyDescent="0.25">
      <c r="A1" t="s">
        <v>181</v>
      </c>
      <c r="H1" s="617" t="s">
        <v>1531</v>
      </c>
    </row>
    <row r="2" spans="1:24" x14ac:dyDescent="0.25">
      <c r="A2" t="s">
        <v>182</v>
      </c>
      <c r="H2" s="603" t="s">
        <v>1527</v>
      </c>
    </row>
    <row r="3" spans="1:24" x14ac:dyDescent="0.25">
      <c r="B3" s="512" t="s">
        <v>1276</v>
      </c>
      <c r="D3" t="s">
        <v>8</v>
      </c>
      <c r="H3" t="s">
        <v>1529</v>
      </c>
      <c r="L3" s="605" t="s">
        <v>1295</v>
      </c>
      <c r="M3" s="605"/>
      <c r="N3" s="605"/>
      <c r="O3" s="605"/>
      <c r="P3" s="605" t="s">
        <v>1289</v>
      </c>
      <c r="Q3" s="605"/>
      <c r="R3" s="605"/>
      <c r="S3" s="605"/>
      <c r="T3" s="605" t="s">
        <v>1278</v>
      </c>
      <c r="U3" s="605"/>
      <c r="V3" t="s">
        <v>8</v>
      </c>
      <c r="W3" t="s">
        <v>1277</v>
      </c>
    </row>
    <row r="4" spans="1:24" x14ac:dyDescent="0.25">
      <c r="A4" t="s">
        <v>192</v>
      </c>
      <c r="B4" t="s">
        <v>1550</v>
      </c>
      <c r="D4" s="694" t="s">
        <v>195</v>
      </c>
      <c r="E4" s="694"/>
      <c r="H4" s="733" t="s">
        <v>195</v>
      </c>
      <c r="I4" s="733"/>
      <c r="L4" s="734" t="s">
        <v>195</v>
      </c>
      <c r="M4" s="734"/>
      <c r="N4" s="605"/>
      <c r="O4" s="605"/>
      <c r="P4" s="615" t="s">
        <v>195</v>
      </c>
      <c r="Q4" s="615"/>
      <c r="R4" s="605"/>
      <c r="S4" s="605"/>
      <c r="T4" s="615" t="s">
        <v>195</v>
      </c>
      <c r="U4" s="615"/>
      <c r="W4" s="732" t="s">
        <v>195</v>
      </c>
      <c r="X4" s="732"/>
    </row>
    <row r="5" spans="1:24" x14ac:dyDescent="0.25">
      <c r="A5" t="s">
        <v>193</v>
      </c>
      <c r="B5" t="s">
        <v>194</v>
      </c>
      <c r="D5" t="s">
        <v>106</v>
      </c>
      <c r="E5" t="s">
        <v>194</v>
      </c>
      <c r="H5" t="s">
        <v>106</v>
      </c>
      <c r="I5" t="s">
        <v>194</v>
      </c>
      <c r="L5" s="605" t="s">
        <v>106</v>
      </c>
      <c r="M5" s="605" t="s">
        <v>194</v>
      </c>
      <c r="N5" s="605"/>
      <c r="O5" s="605"/>
      <c r="P5" s="605" t="s">
        <v>106</v>
      </c>
      <c r="Q5" s="605" t="s">
        <v>194</v>
      </c>
      <c r="R5" s="605"/>
      <c r="S5" s="605"/>
      <c r="T5" s="605" t="s">
        <v>106</v>
      </c>
      <c r="U5" s="605" t="s">
        <v>194</v>
      </c>
      <c r="W5" t="s">
        <v>106</v>
      </c>
      <c r="X5" t="s">
        <v>194</v>
      </c>
    </row>
    <row r="6" spans="1:24" x14ac:dyDescent="0.25">
      <c r="A6" s="606">
        <v>2.8500000000000001E-2</v>
      </c>
      <c r="B6" s="606">
        <v>0.11749999999999999</v>
      </c>
      <c r="C6" s="377" t="s">
        <v>196</v>
      </c>
      <c r="D6" s="606">
        <v>6.6500000000000004E-2</v>
      </c>
      <c r="E6" s="606">
        <v>0.26700000000000002</v>
      </c>
      <c r="F6" s="393"/>
      <c r="G6" t="s">
        <v>196</v>
      </c>
      <c r="H6" s="608">
        <v>6.6500000000000004E-2</v>
      </c>
      <c r="I6" s="604">
        <v>0.214</v>
      </c>
      <c r="J6" s="616"/>
      <c r="K6" s="605" t="s">
        <v>196</v>
      </c>
      <c r="L6" s="608">
        <v>6.6500000000000004E-2</v>
      </c>
      <c r="M6" s="604">
        <v>0.20280000000000001</v>
      </c>
      <c r="N6" s="616"/>
      <c r="O6" s="605" t="s">
        <v>196</v>
      </c>
      <c r="P6" s="604">
        <v>6.6500000000000004E-2</v>
      </c>
      <c r="Q6" s="604">
        <v>0.18709999999999999</v>
      </c>
      <c r="R6" s="616"/>
      <c r="S6" s="605" t="s">
        <v>196</v>
      </c>
      <c r="T6" s="604">
        <v>6.6500000000000004E-2</v>
      </c>
      <c r="U6" s="604">
        <v>0.17469999999999999</v>
      </c>
      <c r="W6">
        <v>6.4000000000000001E-2</v>
      </c>
      <c r="X6">
        <v>0.1711</v>
      </c>
    </row>
    <row r="7" spans="1:24" x14ac:dyDescent="0.25">
      <c r="A7" s="377"/>
      <c r="B7" s="377" t="s">
        <v>1276</v>
      </c>
      <c r="C7" s="377" t="s">
        <v>197</v>
      </c>
      <c r="D7" s="606">
        <v>9.0300000000000005E-2</v>
      </c>
      <c r="G7" t="s">
        <v>197</v>
      </c>
      <c r="H7" s="608">
        <v>8.5300000000000001E-2</v>
      </c>
      <c r="I7" s="605"/>
      <c r="J7" s="605"/>
      <c r="K7" s="605" t="s">
        <v>197</v>
      </c>
      <c r="L7" s="608">
        <v>8.5300000000000001E-2</v>
      </c>
      <c r="M7" s="605"/>
      <c r="N7" s="605"/>
      <c r="O7" s="605" t="s">
        <v>197</v>
      </c>
      <c r="P7" s="604">
        <v>8.5300000000000001E-2</v>
      </c>
      <c r="Q7" s="605"/>
      <c r="R7" s="605"/>
      <c r="S7" s="605" t="s">
        <v>197</v>
      </c>
      <c r="T7" s="604">
        <v>8.5300000000000001E-2</v>
      </c>
      <c r="U7" s="605"/>
      <c r="W7">
        <v>8.2799999999999999E-2</v>
      </c>
    </row>
    <row r="8" spans="1:24" x14ac:dyDescent="0.25">
      <c r="A8" t="s">
        <v>192</v>
      </c>
      <c r="B8" t="s">
        <v>1534</v>
      </c>
      <c r="D8" s="733" t="s">
        <v>195</v>
      </c>
      <c r="E8" s="733"/>
      <c r="H8" s="608"/>
      <c r="I8" s="605"/>
      <c r="J8" s="605"/>
      <c r="K8" s="605"/>
      <c r="L8" s="608"/>
      <c r="M8" s="605"/>
      <c r="N8" s="605"/>
      <c r="O8" s="605"/>
      <c r="P8" s="604"/>
      <c r="Q8" s="605"/>
      <c r="R8" s="605"/>
      <c r="S8" s="605"/>
      <c r="T8" s="604"/>
      <c r="U8" s="605"/>
    </row>
    <row r="9" spans="1:24" x14ac:dyDescent="0.25">
      <c r="A9" t="s">
        <v>193</v>
      </c>
      <c r="B9" t="s">
        <v>194</v>
      </c>
      <c r="D9" t="s">
        <v>106</v>
      </c>
      <c r="E9" t="s">
        <v>194</v>
      </c>
      <c r="H9" s="608"/>
      <c r="I9" s="605"/>
      <c r="J9" s="605"/>
      <c r="K9" s="605"/>
      <c r="L9" s="608"/>
      <c r="M9" s="605"/>
      <c r="N9" s="605"/>
      <c r="O9" s="605"/>
      <c r="P9" s="604"/>
      <c r="Q9" s="605"/>
      <c r="R9" s="605"/>
      <c r="S9" s="605"/>
      <c r="T9" s="604"/>
      <c r="U9" s="605"/>
    </row>
    <row r="10" spans="1:24" x14ac:dyDescent="0.25">
      <c r="A10" s="608">
        <v>2.8500000000000001E-2</v>
      </c>
      <c r="B10" s="608">
        <v>0.11</v>
      </c>
      <c r="C10" s="607" t="s">
        <v>196</v>
      </c>
      <c r="D10" s="608">
        <v>6.6500000000000004E-2</v>
      </c>
      <c r="E10" s="608">
        <v>0.255</v>
      </c>
      <c r="H10" s="608"/>
      <c r="I10" s="686" t="s">
        <v>1551</v>
      </c>
      <c r="J10" s="687"/>
      <c r="K10" s="688"/>
      <c r="M10" s="605"/>
      <c r="N10" s="605"/>
      <c r="O10" s="605"/>
      <c r="P10" s="604"/>
      <c r="Q10" s="605"/>
      <c r="R10" s="605"/>
      <c r="S10" s="605"/>
      <c r="T10" s="604"/>
      <c r="U10" s="605"/>
    </row>
    <row r="11" spans="1:24" x14ac:dyDescent="0.25">
      <c r="A11" s="607"/>
      <c r="B11" s="607" t="s">
        <v>1276</v>
      </c>
      <c r="C11" s="607" t="s">
        <v>197</v>
      </c>
      <c r="D11" s="608">
        <v>8.5300000000000001E-2</v>
      </c>
      <c r="E11" s="605"/>
      <c r="H11" s="608"/>
      <c r="I11" s="689" t="s">
        <v>1552</v>
      </c>
      <c r="J11" s="690" t="s">
        <v>1553</v>
      </c>
      <c r="K11" s="690" t="s">
        <v>106</v>
      </c>
      <c r="L11" s="690" t="s">
        <v>1554</v>
      </c>
      <c r="M11" s="605"/>
      <c r="N11" s="605"/>
      <c r="O11" s="605"/>
      <c r="P11" s="604"/>
      <c r="Q11" s="605"/>
      <c r="R11" s="605"/>
      <c r="S11" s="605"/>
      <c r="T11" s="604"/>
      <c r="U11" s="605"/>
    </row>
    <row r="12" spans="1:24" x14ac:dyDescent="0.25">
      <c r="A12" s="605" t="s">
        <v>192</v>
      </c>
      <c r="B12" s="605" t="s">
        <v>1529</v>
      </c>
      <c r="C12" s="605"/>
      <c r="D12" s="607"/>
      <c r="E12" s="607"/>
      <c r="F12" s="377"/>
      <c r="G12" s="377"/>
      <c r="H12" s="608"/>
      <c r="I12" s="689" t="s">
        <v>1555</v>
      </c>
      <c r="J12" s="691">
        <v>0.26700000000000002</v>
      </c>
      <c r="K12" s="691">
        <v>6.6500000000000004E-2</v>
      </c>
      <c r="L12" s="690" t="s">
        <v>1556</v>
      </c>
      <c r="M12" s="605"/>
      <c r="N12" s="605"/>
      <c r="O12" s="605"/>
      <c r="P12" s="604"/>
      <c r="Q12" s="605"/>
      <c r="R12" s="605"/>
      <c r="S12" s="605"/>
      <c r="T12" s="604"/>
      <c r="U12" s="605"/>
    </row>
    <row r="13" spans="1:24" x14ac:dyDescent="0.25">
      <c r="A13" t="s">
        <v>193</v>
      </c>
      <c r="B13" t="s">
        <v>194</v>
      </c>
      <c r="D13" s="377"/>
      <c r="E13" s="377"/>
      <c r="F13" s="377"/>
      <c r="G13" s="377"/>
      <c r="H13" s="608"/>
      <c r="I13" s="689" t="s">
        <v>1557</v>
      </c>
      <c r="J13" s="691">
        <v>0.26700000000000002</v>
      </c>
      <c r="K13" s="691">
        <v>9.0300000000000005E-2</v>
      </c>
      <c r="L13" s="690" t="s">
        <v>1556</v>
      </c>
      <c r="M13" s="605"/>
      <c r="N13" s="605"/>
      <c r="O13" s="605"/>
      <c r="P13" s="604"/>
      <c r="Q13" s="605"/>
      <c r="R13" s="605"/>
      <c r="S13" s="605"/>
      <c r="T13" s="604"/>
      <c r="U13" s="605"/>
    </row>
    <row r="14" spans="1:24" x14ac:dyDescent="0.25">
      <c r="A14" s="608">
        <v>2.8500000000000001E-2</v>
      </c>
      <c r="B14" s="608">
        <v>0.11</v>
      </c>
      <c r="C14" s="377" t="s">
        <v>196</v>
      </c>
      <c r="D14" s="377"/>
      <c r="E14" s="377"/>
      <c r="F14" s="377"/>
      <c r="G14" s="377"/>
      <c r="H14" s="608"/>
      <c r="I14" s="689" t="s">
        <v>1558</v>
      </c>
      <c r="J14" s="691">
        <v>0.26700000000000002</v>
      </c>
      <c r="K14" s="692" t="s">
        <v>1559</v>
      </c>
      <c r="L14" s="690" t="s">
        <v>1556</v>
      </c>
      <c r="M14" s="605"/>
      <c r="N14" s="605"/>
      <c r="O14" s="605"/>
      <c r="P14" s="604"/>
      <c r="Q14" s="605"/>
      <c r="R14" s="605"/>
      <c r="S14" s="605"/>
      <c r="T14" s="604"/>
      <c r="U14" s="605"/>
    </row>
    <row r="15" spans="1:24" x14ac:dyDescent="0.25">
      <c r="A15" s="377"/>
      <c r="B15" s="377" t="s">
        <v>1276</v>
      </c>
      <c r="C15" s="377" t="s">
        <v>197</v>
      </c>
      <c r="D15" s="377"/>
      <c r="E15" s="377"/>
      <c r="F15" s="377"/>
      <c r="G15" s="377"/>
      <c r="H15" s="608"/>
      <c r="I15" s="689" t="s">
        <v>1560</v>
      </c>
      <c r="J15" s="691">
        <v>0.26700000000000002</v>
      </c>
      <c r="K15" s="692" t="s">
        <v>1559</v>
      </c>
      <c r="L15" s="690" t="s">
        <v>1556</v>
      </c>
      <c r="M15" s="605"/>
      <c r="N15" s="605"/>
      <c r="O15" s="605"/>
      <c r="P15" s="604"/>
      <c r="Q15" s="605"/>
      <c r="R15" s="605"/>
      <c r="S15" s="605"/>
      <c r="T15" s="604"/>
      <c r="U15" s="605"/>
    </row>
    <row r="16" spans="1:24" s="605" customFormat="1" x14ac:dyDescent="0.25">
      <c r="A16" t="s">
        <v>192</v>
      </c>
      <c r="B16" t="s">
        <v>1295</v>
      </c>
      <c r="C16" s="377"/>
      <c r="D16" s="607"/>
      <c r="E16" s="607"/>
      <c r="F16" s="607"/>
      <c r="G16" s="607"/>
      <c r="H16" s="608"/>
      <c r="I16" s="689" t="s">
        <v>192</v>
      </c>
      <c r="J16" s="691">
        <v>0.11749999999999999</v>
      </c>
      <c r="K16" s="691">
        <v>2.8500000000000001E-2</v>
      </c>
      <c r="L16" s="690" t="s">
        <v>1556</v>
      </c>
      <c r="P16" s="604"/>
      <c r="S16" s="604"/>
      <c r="T16" s="604"/>
    </row>
    <row r="17" spans="1:23" s="605" customFormat="1" x14ac:dyDescent="0.25">
      <c r="A17" t="s">
        <v>193</v>
      </c>
      <c r="B17" t="s">
        <v>194</v>
      </c>
      <c r="C17" s="377"/>
      <c r="D17" s="607"/>
      <c r="E17" s="607"/>
      <c r="F17" s="607"/>
      <c r="G17" s="607"/>
      <c r="H17" s="608"/>
      <c r="I17" s="689" t="s">
        <v>1561</v>
      </c>
      <c r="J17" s="691" t="s">
        <v>22</v>
      </c>
      <c r="K17" s="691">
        <v>6.5000000000000002E-2</v>
      </c>
      <c r="L17" s="690" t="s">
        <v>1562</v>
      </c>
      <c r="P17" s="604"/>
      <c r="S17" s="604"/>
      <c r="T17" s="604"/>
    </row>
    <row r="18" spans="1:23" s="605" customFormat="1" x14ac:dyDescent="0.25">
      <c r="A18" s="608">
        <v>2.8500000000000001E-2</v>
      </c>
      <c r="B18" s="608">
        <v>0.113</v>
      </c>
      <c r="C18" s="377"/>
      <c r="D18" s="607"/>
      <c r="E18" s="607"/>
      <c r="F18" s="607"/>
      <c r="G18" s="607"/>
      <c r="H18" s="608"/>
      <c r="I18"/>
      <c r="J18"/>
      <c r="K18"/>
      <c r="L18"/>
      <c r="P18" s="604"/>
      <c r="S18" s="604"/>
      <c r="T18" s="604"/>
    </row>
    <row r="19" spans="1:23" s="605" customFormat="1" x14ac:dyDescent="0.25">
      <c r="A19" s="607"/>
      <c r="B19" s="607" t="s">
        <v>1276</v>
      </c>
      <c r="C19" s="377"/>
      <c r="D19" s="607"/>
      <c r="E19" s="607"/>
      <c r="F19" s="607"/>
      <c r="G19" s="607"/>
      <c r="H19" s="608"/>
      <c r="I19" t="s">
        <v>1563</v>
      </c>
      <c r="J19"/>
      <c r="K19"/>
      <c r="L19"/>
      <c r="P19" s="604"/>
      <c r="S19" s="604"/>
      <c r="T19" s="604"/>
    </row>
    <row r="20" spans="1:23" x14ac:dyDescent="0.25">
      <c r="A20" t="s">
        <v>192</v>
      </c>
      <c r="B20" t="s">
        <v>1530</v>
      </c>
      <c r="C20" s="607"/>
      <c r="H20" s="605"/>
      <c r="I20" t="s">
        <v>1564</v>
      </c>
      <c r="P20" s="3"/>
      <c r="S20" s="3"/>
    </row>
    <row r="21" spans="1:23" x14ac:dyDescent="0.25">
      <c r="A21" t="s">
        <v>193</v>
      </c>
      <c r="B21" t="s">
        <v>194</v>
      </c>
      <c r="C21" s="607"/>
      <c r="I21" t="s">
        <v>1565</v>
      </c>
      <c r="P21" s="3"/>
      <c r="S21" s="3"/>
    </row>
    <row r="22" spans="1:23" x14ac:dyDescent="0.25">
      <c r="A22" s="3">
        <v>2.8500000000000001E-2</v>
      </c>
      <c r="B22" s="3">
        <v>0.113</v>
      </c>
      <c r="C22" s="607"/>
      <c r="D22" s="3"/>
      <c r="E22" s="3"/>
      <c r="F22" s="3"/>
      <c r="G22" s="3"/>
      <c r="H22" s="3"/>
      <c r="M22" s="393"/>
      <c r="N22" s="393"/>
      <c r="P22" s="3"/>
      <c r="S22" s="3"/>
    </row>
    <row r="23" spans="1:23" x14ac:dyDescent="0.25">
      <c r="C23" s="607"/>
      <c r="I23" s="693" t="s">
        <v>1566</v>
      </c>
      <c r="J23" s="687"/>
      <c r="K23" s="687"/>
      <c r="L23" s="688"/>
      <c r="P23" t="s">
        <v>8</v>
      </c>
    </row>
    <row r="24" spans="1:23" x14ac:dyDescent="0.25">
      <c r="A24" t="s">
        <v>192</v>
      </c>
      <c r="B24" t="s">
        <v>1275</v>
      </c>
      <c r="I24" s="689" t="s">
        <v>1552</v>
      </c>
      <c r="J24" s="690" t="s">
        <v>1567</v>
      </c>
      <c r="K24" s="690" t="s">
        <v>1568</v>
      </c>
      <c r="L24" s="690" t="s">
        <v>1569</v>
      </c>
      <c r="Q24" t="s">
        <v>8</v>
      </c>
    </row>
    <row r="25" spans="1:23" x14ac:dyDescent="0.25">
      <c r="A25" t="s">
        <v>193</v>
      </c>
      <c r="B25" t="s">
        <v>194</v>
      </c>
      <c r="I25" s="689" t="s">
        <v>1555</v>
      </c>
      <c r="J25" s="691">
        <v>0.17050000000000001</v>
      </c>
      <c r="K25" s="691">
        <v>9.6500000000000002E-2</v>
      </c>
      <c r="L25" s="691">
        <f>J25+K25</f>
        <v>0.26700000000000002</v>
      </c>
    </row>
    <row r="26" spans="1:23" x14ac:dyDescent="0.25">
      <c r="A26" s="3">
        <v>2.8500000000000001E-2</v>
      </c>
      <c r="B26" s="3">
        <v>0.107</v>
      </c>
      <c r="C26" s="3"/>
      <c r="D26" s="3"/>
      <c r="E26" s="3"/>
      <c r="F26" s="3"/>
      <c r="G26" s="3"/>
      <c r="H26" s="3"/>
      <c r="I26" s="689" t="s">
        <v>1557</v>
      </c>
      <c r="J26" s="691">
        <v>0.17050000000000001</v>
      </c>
      <c r="K26" s="691">
        <v>9.6500000000000002E-2</v>
      </c>
      <c r="L26" s="691">
        <f>J26+K26</f>
        <v>0.26700000000000002</v>
      </c>
    </row>
    <row r="27" spans="1:23" x14ac:dyDescent="0.25">
      <c r="I27" s="689" t="s">
        <v>1558</v>
      </c>
      <c r="J27" s="691">
        <v>0.17050000000000001</v>
      </c>
      <c r="K27" s="691">
        <v>9.6500000000000002E-2</v>
      </c>
      <c r="L27" s="691">
        <f>J27+K27</f>
        <v>0.26700000000000002</v>
      </c>
      <c r="V27" t="s">
        <v>8</v>
      </c>
    </row>
    <row r="28" spans="1:23" x14ac:dyDescent="0.25">
      <c r="A28" t="s">
        <v>192</v>
      </c>
      <c r="B28" t="s">
        <v>1277</v>
      </c>
      <c r="I28" s="689" t="s">
        <v>1560</v>
      </c>
      <c r="J28" s="691">
        <v>0.17050000000000001</v>
      </c>
      <c r="K28" s="691">
        <v>9.6500000000000002E-2</v>
      </c>
      <c r="L28" s="691">
        <f>J28+K28</f>
        <v>0.26700000000000002</v>
      </c>
      <c r="W28" t="s">
        <v>8</v>
      </c>
    </row>
    <row r="29" spans="1:23" x14ac:dyDescent="0.25">
      <c r="A29" t="s">
        <v>193</v>
      </c>
      <c r="B29" t="s">
        <v>194</v>
      </c>
      <c r="I29" s="689" t="s">
        <v>192</v>
      </c>
      <c r="J29" s="691">
        <v>7.0000000000000007E-2</v>
      </c>
      <c r="K29" s="691">
        <v>4.7500000000000001E-2</v>
      </c>
      <c r="L29" s="691">
        <f>J29+K29</f>
        <v>0.11750000000000001</v>
      </c>
    </row>
    <row r="30" spans="1:23" x14ac:dyDescent="0.25">
      <c r="A30" s="3">
        <v>2.8500000000000001E-2</v>
      </c>
      <c r="B30" s="3">
        <v>0.107</v>
      </c>
      <c r="C30" s="3"/>
      <c r="I30" s="689" t="s">
        <v>1561</v>
      </c>
      <c r="J30" s="691" t="s">
        <v>22</v>
      </c>
      <c r="K30" s="690" t="s">
        <v>22</v>
      </c>
      <c r="L30" s="691" t="s">
        <v>22</v>
      </c>
    </row>
    <row r="32" spans="1:23" x14ac:dyDescent="0.25">
      <c r="A32" s="382" t="s">
        <v>198</v>
      </c>
    </row>
    <row r="33" spans="1:22" x14ac:dyDescent="0.25">
      <c r="A33" s="382" t="s">
        <v>199</v>
      </c>
    </row>
    <row r="34" spans="1:22" x14ac:dyDescent="0.25">
      <c r="A34" s="382" t="s">
        <v>200</v>
      </c>
    </row>
    <row r="35" spans="1:22" x14ac:dyDescent="0.25">
      <c r="A35" s="382" t="s">
        <v>201</v>
      </c>
    </row>
    <row r="36" spans="1:22" x14ac:dyDescent="0.25">
      <c r="A36" s="382" t="s">
        <v>1274</v>
      </c>
    </row>
    <row r="37" spans="1:22" x14ac:dyDescent="0.25">
      <c r="V37" t="s">
        <v>8</v>
      </c>
    </row>
    <row r="38" spans="1:22" x14ac:dyDescent="0.25">
      <c r="A38" t="s">
        <v>205</v>
      </c>
    </row>
    <row r="39" spans="1:22" x14ac:dyDescent="0.25">
      <c r="A39" s="397"/>
    </row>
    <row r="40" spans="1:22" x14ac:dyDescent="0.25">
      <c r="A40" s="399" t="s">
        <v>203</v>
      </c>
    </row>
    <row r="41" spans="1:22" x14ac:dyDescent="0.25">
      <c r="A41" s="399"/>
    </row>
    <row r="42" spans="1:22" x14ac:dyDescent="0.25">
      <c r="A42" s="398" t="s">
        <v>204</v>
      </c>
    </row>
    <row r="44" spans="1:22" x14ac:dyDescent="0.25">
      <c r="B44" t="s">
        <v>1552</v>
      </c>
      <c r="C44" t="s">
        <v>1572</v>
      </c>
      <c r="D44" t="s">
        <v>1553</v>
      </c>
      <c r="E44" s="603" t="s">
        <v>1576</v>
      </c>
      <c r="F44" t="s">
        <v>1577</v>
      </c>
      <c r="H44" t="s">
        <v>1578</v>
      </c>
      <c r="I44" t="s">
        <v>1579</v>
      </c>
    </row>
    <row r="45" spans="1:22" x14ac:dyDescent="0.25">
      <c r="A45" t="s">
        <v>192</v>
      </c>
      <c r="C45" s="3">
        <v>2.8500000000000001E-2</v>
      </c>
      <c r="D45" s="3">
        <v>0.11749999999999999</v>
      </c>
      <c r="E45" s="3">
        <v>2.8500000000000001E-2</v>
      </c>
      <c r="F45" s="3">
        <v>2.8500000000000001E-2</v>
      </c>
      <c r="H45">
        <f>IF(Calculator!$B$5&gt;1,Calculator!$B$5,0)</f>
        <v>21.1</v>
      </c>
      <c r="I45">
        <f>IF(Calculator!$B$6&gt;1,Calculator!$B$6,0)</f>
        <v>84</v>
      </c>
      <c r="J45">
        <f>IFERROR(IF(Calculator!$B$2="Exempt",((Calculator!$B$6*2080)),(IFERROR(VLOOKUP(Calculator!$C$7,PGS,2,FALSE)," ")*2080))," ")</f>
        <v>43888</v>
      </c>
    </row>
    <row r="46" spans="1:22" x14ac:dyDescent="0.25">
      <c r="A46" t="s">
        <v>223</v>
      </c>
      <c r="B46" s="382" t="s">
        <v>198</v>
      </c>
      <c r="C46" s="3">
        <f>K12</f>
        <v>6.6500000000000004E-2</v>
      </c>
      <c r="D46" s="691">
        <v>0.26700000000000002</v>
      </c>
      <c r="E46" s="3">
        <v>6.6500000000000004E-2</v>
      </c>
      <c r="F46" s="3">
        <v>6.6500000000000004E-2</v>
      </c>
      <c r="H46">
        <f>IF(Calculator!$B$5&gt;1,Calculator!$B$5,0)</f>
        <v>21.1</v>
      </c>
      <c r="I46">
        <f>IF(Calculator!$B$6&gt;1,Calculator!$B$6,0)</f>
        <v>84</v>
      </c>
      <c r="J46">
        <f>IFERROR(IF(Calculator!$B$2="Exempt",((Calculator!$B$6*2080)),(IFERROR(VLOOKUP(Calculator!$C$7,PGS,2,FALSE)," ")*2080))," ")</f>
        <v>43888</v>
      </c>
    </row>
    <row r="47" spans="1:22" x14ac:dyDescent="0.25">
      <c r="B47" s="382" t="s">
        <v>199</v>
      </c>
      <c r="C47" s="3">
        <f t="shared" ref="C47" si="0">K13</f>
        <v>9.0300000000000005E-2</v>
      </c>
      <c r="D47" s="691">
        <v>0.26700000000000002</v>
      </c>
      <c r="E47" s="3">
        <v>9.0300000000000005E-2</v>
      </c>
      <c r="F47" s="3">
        <v>9.0300000000000005E-2</v>
      </c>
      <c r="H47">
        <f>IF(Calculator!$B$5&gt;1,Calculator!$B$5,0)</f>
        <v>21.1</v>
      </c>
      <c r="I47">
        <f>IF(Calculator!$B$6&gt;1,Calculator!$B$6,0)</f>
        <v>84</v>
      </c>
      <c r="J47">
        <f>IFERROR(IF(Calculator!$B$2="Exempt",((Calculator!$B$6*2080)),(IFERROR(VLOOKUP(Calculator!$C$7,PGS,2,FALSE)," ")*2080))," ")</f>
        <v>43888</v>
      </c>
    </row>
    <row r="48" spans="1:22" x14ac:dyDescent="0.25">
      <c r="B48" s="382" t="s">
        <v>200</v>
      </c>
      <c r="C48" s="3">
        <f>IF(Calculator!B6&gt;=Retirement!G48,Retirement!F48,Retirement!E48)</f>
        <v>6.6500000000000004E-2</v>
      </c>
      <c r="D48" s="691">
        <v>0.26700000000000002</v>
      </c>
      <c r="E48" s="3">
        <v>6.6500000000000004E-2</v>
      </c>
      <c r="F48" s="3">
        <v>7.1499999999999994E-2</v>
      </c>
      <c r="G48" s="603">
        <v>84.44</v>
      </c>
      <c r="H48">
        <f>IF(Calculator!$B$5&gt;1,Calculator!$B$5,0)</f>
        <v>21.1</v>
      </c>
      <c r="I48">
        <f>IF(Calculator!$B$6&gt;1,Calculator!$B$6,0)</f>
        <v>84</v>
      </c>
      <c r="J48">
        <f>IFERROR(IF(Calculator!$B$2="Exempt",((Calculator!$B$6*2080)),(IFERROR(VLOOKUP(Calculator!$C$7,PGS,2,FALSE)," ")*2080))," ")</f>
        <v>43888</v>
      </c>
    </row>
    <row r="49" spans="2:10" x14ac:dyDescent="0.25">
      <c r="B49" s="382" t="s">
        <v>1575</v>
      </c>
      <c r="C49" s="3">
        <f>IF(Calculator!B5&gt;=Retirement!G49,Retirement!F49,Retirement!E49)</f>
        <v>6.6500000000000004E-2</v>
      </c>
      <c r="D49" s="691">
        <v>0.26700000000000002</v>
      </c>
      <c r="E49" s="3">
        <v>6.6500000000000004E-2</v>
      </c>
      <c r="F49" s="3">
        <v>7.1499999999999994E-2</v>
      </c>
      <c r="G49" s="603">
        <v>26.28</v>
      </c>
      <c r="H49">
        <f>IF(Calculator!$B$5&gt;1,Calculator!$B$5,0)</f>
        <v>21.1</v>
      </c>
      <c r="I49">
        <f>IF(Calculator!$B$6&gt;1,Calculator!$B$6,0)</f>
        <v>84</v>
      </c>
      <c r="J49">
        <f>IFERROR(IF(Calculator!$B$2="Exempt",((Calculator!$B$6*2080)),(IFERROR(VLOOKUP(Calculator!$C$7,PGS,2,FALSE)," ")*2080))," ")</f>
        <v>43888</v>
      </c>
    </row>
    <row r="50" spans="2:10" x14ac:dyDescent="0.25">
      <c r="B50" t="s">
        <v>1574</v>
      </c>
      <c r="C50" s="3">
        <f>K17</f>
        <v>6.5000000000000002E-2</v>
      </c>
      <c r="E50" s="3">
        <v>6.5000000000000002E-2</v>
      </c>
      <c r="F50" s="3">
        <v>6.5000000000000002E-2</v>
      </c>
      <c r="H50">
        <f>IF(Calculator!$B$5&gt;1,Calculator!$B$5,0)</f>
        <v>21.1</v>
      </c>
      <c r="I50">
        <f>IF(Calculator!$B$6&gt;1,Calculator!$B$6,0)</f>
        <v>84</v>
      </c>
      <c r="J50">
        <f>IFERROR(IF(Calculator!$B$2="Exempt",((Calculator!$B$6*2080)),(IFERROR(VLOOKUP(Calculator!$C$7,PGS,2,FALSE)," ")*2080))," ")</f>
        <v>43888</v>
      </c>
    </row>
  </sheetData>
  <sheetProtection algorithmName="SHA-512" hashValue="HQIXFKpKRZ6EyaEkAdOrAVahaZp2guGfKDraoO2w9LPKM0xN+dorgNHtW9pQJibDzhBkbXsRNxo6f9Zz1zMGOQ==" saltValue="0TJlYstTSLczrTTh6Qf6nQ==" spinCount="100000" sheet="1" objects="1" scenarios="1"/>
  <mergeCells count="4">
    <mergeCell ref="W4:X4"/>
    <mergeCell ref="H4:I4"/>
    <mergeCell ref="L4:M4"/>
    <mergeCell ref="D8:E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BFDF09645F254D83EDCB423A90E8AA" ma:contentTypeVersion="2" ma:contentTypeDescription="Create a new document." ma:contentTypeScope="" ma:versionID="8ffdce24e1aed1b2f707328e519dd072">
  <xsd:schema xmlns:xsd="http://www.w3.org/2001/XMLSchema" xmlns:xs="http://www.w3.org/2001/XMLSchema" xmlns:p="http://schemas.microsoft.com/office/2006/metadata/properties" xmlns:ns2="38789ef0-9a89-48b2-91ae-c76b3c56e25e" targetNamespace="http://schemas.microsoft.com/office/2006/metadata/properties" ma:root="true" ma:fieldsID="f3dbce27b3ab8c38d085c7a5402da69e" ns2:_="">
    <xsd:import namespace="38789ef0-9a89-48b2-91ae-c76b3c56e25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789ef0-9a89-48b2-91ae-c76b3c56e25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F36B291-E23A-4486-9389-7CBB82DE2B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50D0F1-EB41-4A28-8E31-A1BE777C80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789ef0-9a89-48b2-91ae-c76b3c56e2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E0D0384-956F-49BB-9D5D-A6D3BB166BA4}">
  <ds:schemaRefs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  <ds:schemaRef ds:uri="http://purl.org/dc/elements/1.1/"/>
    <ds:schemaRef ds:uri="38789ef0-9a89-48b2-91ae-c76b3c56e25e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4</vt:i4>
      </vt:variant>
    </vt:vector>
  </HeadingPairs>
  <TitlesOfParts>
    <vt:vector size="22" baseType="lpstr">
      <vt:lpstr>Calculator</vt:lpstr>
      <vt:lpstr>Source</vt:lpstr>
      <vt:lpstr>Health</vt:lpstr>
      <vt:lpstr>Dental</vt:lpstr>
      <vt:lpstr>Life</vt:lpstr>
      <vt:lpstr>EAP</vt:lpstr>
      <vt:lpstr>LTD</vt:lpstr>
      <vt:lpstr>FICA</vt:lpstr>
      <vt:lpstr>Retirement</vt:lpstr>
      <vt:lpstr>Pay Grades &amp; Steps</vt:lpstr>
      <vt:lpstr>CY16 Benefits Costs</vt:lpstr>
      <vt:lpstr>CY17 Benefits Costs</vt:lpstr>
      <vt:lpstr>CY18 Benefits Costs</vt:lpstr>
      <vt:lpstr>CY19 Benefits Costs</vt:lpstr>
      <vt:lpstr>CY20 Benefits Costs</vt:lpstr>
      <vt:lpstr>CY21 Benefits Costs</vt:lpstr>
      <vt:lpstr>CY22 Benefits Costs</vt:lpstr>
      <vt:lpstr>Misc</vt:lpstr>
      <vt:lpstr>HEA</vt:lpstr>
      <vt:lpstr>HealthInsurance</vt:lpstr>
      <vt:lpstr>MED</vt:lpstr>
      <vt:lpstr>PGS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Schwartz, Harold</dc:creator>
  <cp:lastModifiedBy>Pine, Doug</cp:lastModifiedBy>
  <cp:lastPrinted>2016-10-12T12:58:41Z</cp:lastPrinted>
  <dcterms:created xsi:type="dcterms:W3CDTF">2016-05-10T17:35:56Z</dcterms:created>
  <dcterms:modified xsi:type="dcterms:W3CDTF">2022-08-29T14:34:29Z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0x0101000ABFDF09645F254D83EDCB423A90E8AA</vt:lpwstr>
  </property>
</Properties>
</file>